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Y:\EDITAIS - 2018\TOMADA PREÇOS\TP 07 ANEXOS\"/>
    </mc:Choice>
  </mc:AlternateContent>
  <bookViews>
    <workbookView xWindow="0" yWindow="0" windowWidth="19200" windowHeight="11445" tabRatio="852" activeTab="1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Plan4" sheetId="14" state="hidden" r:id="rId5"/>
  </sheets>
  <externalReferences>
    <externalReference r:id="rId6"/>
  </externalReferences>
  <definedNames>
    <definedName name="_xlnm.Print_Area" localSheetId="0">'ANEXO 01-ORÇAMENTO'!$A$1:$H$135</definedName>
    <definedName name="_xlnm.Print_Area" localSheetId="1">'ANEXO 02-BDI'!$A$1:$T$34</definedName>
    <definedName name="_xlnm.Print_Area" localSheetId="2">'ANEXO 03-CRONOGRAMA'!$A$1:$P$121</definedName>
    <definedName name="_xlnm.Print_Titles" localSheetId="0">'ANEXO 01-ORÇAMENTO'!$16:$16</definedName>
    <definedName name="_xlnm.Print_Titles" localSheetId="2">'ANEXO 03-CRONOGRAMA'!$9:$9</definedName>
  </definedNames>
  <calcPr calcId="152511"/>
</workbook>
</file>

<file path=xl/calcChain.xml><?xml version="1.0" encoding="utf-8"?>
<calcChain xmlns="http://schemas.openxmlformats.org/spreadsheetml/2006/main">
  <c r="A26" i="20" l="1"/>
  <c r="B26" i="20"/>
  <c r="C26" i="20"/>
  <c r="D26" i="20"/>
  <c r="E26" i="20"/>
  <c r="F26" i="20"/>
  <c r="I33" i="15" l="1"/>
  <c r="M113" i="20"/>
  <c r="M112" i="20"/>
  <c r="A11" i="20" l="1"/>
  <c r="C11" i="20"/>
  <c r="A12" i="20"/>
  <c r="B12" i="20"/>
  <c r="C12" i="20"/>
  <c r="D12" i="20"/>
  <c r="E12" i="20"/>
  <c r="F12" i="20"/>
  <c r="A13" i="20"/>
  <c r="B13" i="20"/>
  <c r="C13" i="20"/>
  <c r="D13" i="20"/>
  <c r="E13" i="20"/>
  <c r="F13" i="20"/>
  <c r="A14" i="20"/>
  <c r="B14" i="20"/>
  <c r="C14" i="20"/>
  <c r="D14" i="20"/>
  <c r="E14" i="20"/>
  <c r="F14" i="20"/>
  <c r="C15" i="20"/>
  <c r="A16" i="20"/>
  <c r="C16" i="20"/>
  <c r="A17" i="20"/>
  <c r="B17" i="20"/>
  <c r="C17" i="20"/>
  <c r="D17" i="20"/>
  <c r="E17" i="20"/>
  <c r="F17" i="20"/>
  <c r="A18" i="20"/>
  <c r="B18" i="20"/>
  <c r="C18" i="20"/>
  <c r="D18" i="20"/>
  <c r="E18" i="20"/>
  <c r="F18" i="20"/>
  <c r="A19" i="20"/>
  <c r="B19" i="20"/>
  <c r="C19" i="20"/>
  <c r="D19" i="20"/>
  <c r="E19" i="20"/>
  <c r="F19" i="20"/>
  <c r="A7" i="21"/>
  <c r="A6" i="21"/>
  <c r="A5" i="21"/>
  <c r="I61" i="21"/>
  <c r="I62" i="21"/>
  <c r="A57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28" i="20" l="1"/>
  <c r="A111" i="20"/>
  <c r="C111" i="20"/>
  <c r="A112" i="20"/>
  <c r="B112" i="20"/>
  <c r="C112" i="20"/>
  <c r="D112" i="20"/>
  <c r="E112" i="20"/>
  <c r="F112" i="20"/>
  <c r="C113" i="20"/>
  <c r="A102" i="20"/>
  <c r="B102" i="20"/>
  <c r="C102" i="20"/>
  <c r="D102" i="20"/>
  <c r="E102" i="20"/>
  <c r="F102" i="20"/>
  <c r="C103" i="20"/>
  <c r="A104" i="20"/>
  <c r="C104" i="20"/>
  <c r="A105" i="20"/>
  <c r="B105" i="20"/>
  <c r="C105" i="20"/>
  <c r="D105" i="20"/>
  <c r="E105" i="20"/>
  <c r="F105" i="20"/>
  <c r="A106" i="20"/>
  <c r="B106" i="20"/>
  <c r="C106" i="20"/>
  <c r="D106" i="20"/>
  <c r="E106" i="20"/>
  <c r="F106" i="20"/>
  <c r="A107" i="20"/>
  <c r="B107" i="20"/>
  <c r="C107" i="20"/>
  <c r="D107" i="20"/>
  <c r="E107" i="20"/>
  <c r="F107" i="20"/>
  <c r="A108" i="20"/>
  <c r="B108" i="20"/>
  <c r="C108" i="20"/>
  <c r="D108" i="20"/>
  <c r="E108" i="20"/>
  <c r="F108" i="20"/>
  <c r="A109" i="20"/>
  <c r="B109" i="20"/>
  <c r="C109" i="20"/>
  <c r="D109" i="20"/>
  <c r="E109" i="20"/>
  <c r="F109" i="20"/>
  <c r="C110" i="20"/>
  <c r="A92" i="20"/>
  <c r="B92" i="20"/>
  <c r="C92" i="20"/>
  <c r="D92" i="20"/>
  <c r="E92" i="20"/>
  <c r="F92" i="20"/>
  <c r="C93" i="20"/>
  <c r="A94" i="20"/>
  <c r="C94" i="20"/>
  <c r="A95" i="20"/>
  <c r="C95" i="20"/>
  <c r="A96" i="20"/>
  <c r="B96" i="20"/>
  <c r="C96" i="20"/>
  <c r="D96" i="20"/>
  <c r="E96" i="20"/>
  <c r="F96" i="20"/>
  <c r="A97" i="20"/>
  <c r="B97" i="20"/>
  <c r="C97" i="20"/>
  <c r="D97" i="20"/>
  <c r="E97" i="20"/>
  <c r="F97" i="20"/>
  <c r="A98" i="20"/>
  <c r="C98" i="20"/>
  <c r="A99" i="20"/>
  <c r="B99" i="20"/>
  <c r="C99" i="20"/>
  <c r="D99" i="20"/>
  <c r="E99" i="20"/>
  <c r="F99" i="20"/>
  <c r="A100" i="20"/>
  <c r="C100" i="20"/>
  <c r="A101" i="20"/>
  <c r="B101" i="20"/>
  <c r="C101" i="20"/>
  <c r="D101" i="20"/>
  <c r="E101" i="20"/>
  <c r="F101" i="20"/>
  <c r="A81" i="20"/>
  <c r="B81" i="20"/>
  <c r="C81" i="20"/>
  <c r="D81" i="20"/>
  <c r="E81" i="20"/>
  <c r="F81" i="20"/>
  <c r="A82" i="20"/>
  <c r="B82" i="20"/>
  <c r="C82" i="20"/>
  <c r="D82" i="20"/>
  <c r="E82" i="20"/>
  <c r="F82" i="20"/>
  <c r="A83" i="20"/>
  <c r="B83" i="20"/>
  <c r="C83" i="20"/>
  <c r="D83" i="20"/>
  <c r="E83" i="20"/>
  <c r="F83" i="20"/>
  <c r="A84" i="20"/>
  <c r="B84" i="20"/>
  <c r="C84" i="20"/>
  <c r="D84" i="20"/>
  <c r="E84" i="20"/>
  <c r="F84" i="20"/>
  <c r="A85" i="20"/>
  <c r="B85" i="20"/>
  <c r="C85" i="20"/>
  <c r="D85" i="20"/>
  <c r="E85" i="20"/>
  <c r="F85" i="20"/>
  <c r="A86" i="20"/>
  <c r="B86" i="20"/>
  <c r="C86" i="20"/>
  <c r="D86" i="20"/>
  <c r="E86" i="20"/>
  <c r="F86" i="20"/>
  <c r="A87" i="20"/>
  <c r="B87" i="20"/>
  <c r="C87" i="20"/>
  <c r="D87" i="20"/>
  <c r="E87" i="20"/>
  <c r="F87" i="20"/>
  <c r="A88" i="20"/>
  <c r="B88" i="20"/>
  <c r="C88" i="20"/>
  <c r="D88" i="20"/>
  <c r="E88" i="20"/>
  <c r="F88" i="20"/>
  <c r="A89" i="20"/>
  <c r="B89" i="20"/>
  <c r="C89" i="20"/>
  <c r="D89" i="20"/>
  <c r="E89" i="20"/>
  <c r="F89" i="20"/>
  <c r="A90" i="20"/>
  <c r="B90" i="20"/>
  <c r="C90" i="20"/>
  <c r="D90" i="20"/>
  <c r="E90" i="20"/>
  <c r="F90" i="20"/>
  <c r="A91" i="20"/>
  <c r="B91" i="20"/>
  <c r="C91" i="20"/>
  <c r="D91" i="20"/>
  <c r="E91" i="20"/>
  <c r="F91" i="20"/>
  <c r="A71" i="20"/>
  <c r="B71" i="20"/>
  <c r="C71" i="20"/>
  <c r="D71" i="20"/>
  <c r="E71" i="20"/>
  <c r="F71" i="20"/>
  <c r="A72" i="20"/>
  <c r="B72" i="20"/>
  <c r="C72" i="20"/>
  <c r="D72" i="20"/>
  <c r="E72" i="20"/>
  <c r="F72" i="20"/>
  <c r="A73" i="20"/>
  <c r="B73" i="20"/>
  <c r="C73" i="20"/>
  <c r="D73" i="20"/>
  <c r="E73" i="20"/>
  <c r="F73" i="20"/>
  <c r="A74" i="20"/>
  <c r="B74" i="20"/>
  <c r="C74" i="20"/>
  <c r="D74" i="20"/>
  <c r="E74" i="20"/>
  <c r="F74" i="20"/>
  <c r="C75" i="20"/>
  <c r="A76" i="20"/>
  <c r="C76" i="20"/>
  <c r="A77" i="20"/>
  <c r="B77" i="20"/>
  <c r="C77" i="20"/>
  <c r="D77" i="20"/>
  <c r="E77" i="20"/>
  <c r="F77" i="20"/>
  <c r="A78" i="20"/>
  <c r="B78" i="20"/>
  <c r="C78" i="20"/>
  <c r="D78" i="20"/>
  <c r="E78" i="20"/>
  <c r="F78" i="20"/>
  <c r="A79" i="20"/>
  <c r="B79" i="20"/>
  <c r="C79" i="20"/>
  <c r="D79" i="20"/>
  <c r="E79" i="20"/>
  <c r="F79" i="20"/>
  <c r="A80" i="20"/>
  <c r="B80" i="20"/>
  <c r="C80" i="20"/>
  <c r="D80" i="20"/>
  <c r="E80" i="20"/>
  <c r="F80" i="20"/>
  <c r="A59" i="20"/>
  <c r="B59" i="20"/>
  <c r="C59" i="20"/>
  <c r="D59" i="20"/>
  <c r="E59" i="20"/>
  <c r="F59" i="20"/>
  <c r="A60" i="20"/>
  <c r="B60" i="20"/>
  <c r="C60" i="20"/>
  <c r="D60" i="20"/>
  <c r="E60" i="20"/>
  <c r="F60" i="20"/>
  <c r="A61" i="20"/>
  <c r="B61" i="20"/>
  <c r="C61" i="20"/>
  <c r="D61" i="20"/>
  <c r="E61" i="20"/>
  <c r="F61" i="20"/>
  <c r="A62" i="20"/>
  <c r="B62" i="20"/>
  <c r="C62" i="20"/>
  <c r="D62" i="20"/>
  <c r="E62" i="20"/>
  <c r="F62" i="20"/>
  <c r="A63" i="20"/>
  <c r="B63" i="20"/>
  <c r="C63" i="20"/>
  <c r="D63" i="20"/>
  <c r="E63" i="20"/>
  <c r="F63" i="20"/>
  <c r="A64" i="20"/>
  <c r="B64" i="20"/>
  <c r="C64" i="20"/>
  <c r="D64" i="20"/>
  <c r="E64" i="20"/>
  <c r="F64" i="20"/>
  <c r="A65" i="20"/>
  <c r="B65" i="20"/>
  <c r="C65" i="20"/>
  <c r="D65" i="20"/>
  <c r="E65" i="20"/>
  <c r="F65" i="20"/>
  <c r="A66" i="20"/>
  <c r="B66" i="20"/>
  <c r="C66" i="20"/>
  <c r="D66" i="20"/>
  <c r="E66" i="20"/>
  <c r="F66" i="20"/>
  <c r="A67" i="20"/>
  <c r="B67" i="20"/>
  <c r="C67" i="20"/>
  <c r="D67" i="20"/>
  <c r="E67" i="20"/>
  <c r="F67" i="20"/>
  <c r="A68" i="20"/>
  <c r="B68" i="20"/>
  <c r="C68" i="20"/>
  <c r="D68" i="20"/>
  <c r="E68" i="20"/>
  <c r="F68" i="20"/>
  <c r="A69" i="20"/>
  <c r="B69" i="20"/>
  <c r="C69" i="20"/>
  <c r="D69" i="20"/>
  <c r="E69" i="20"/>
  <c r="F69" i="20"/>
  <c r="A70" i="20"/>
  <c r="B70" i="20"/>
  <c r="C70" i="20"/>
  <c r="D70" i="20"/>
  <c r="E70" i="20"/>
  <c r="F70" i="20"/>
  <c r="A42" i="20"/>
  <c r="C42" i="20"/>
  <c r="A43" i="20"/>
  <c r="B43" i="20"/>
  <c r="C43" i="20"/>
  <c r="D43" i="20"/>
  <c r="E43" i="20"/>
  <c r="F43" i="20"/>
  <c r="A44" i="20"/>
  <c r="B44" i="20"/>
  <c r="C44" i="20"/>
  <c r="D44" i="20"/>
  <c r="E44" i="20"/>
  <c r="F44" i="20"/>
  <c r="A45" i="20"/>
  <c r="B45" i="20"/>
  <c r="C45" i="20"/>
  <c r="D45" i="20"/>
  <c r="E45" i="20"/>
  <c r="F45" i="20"/>
  <c r="A46" i="20"/>
  <c r="B46" i="20"/>
  <c r="C46" i="20"/>
  <c r="D46" i="20"/>
  <c r="E46" i="20"/>
  <c r="F46" i="20"/>
  <c r="A47" i="20"/>
  <c r="B47" i="20"/>
  <c r="C47" i="20"/>
  <c r="D47" i="20"/>
  <c r="E47" i="20"/>
  <c r="F47" i="20"/>
  <c r="A48" i="20"/>
  <c r="B48" i="20"/>
  <c r="C48" i="20"/>
  <c r="D48" i="20"/>
  <c r="E48" i="20"/>
  <c r="F48" i="20"/>
  <c r="A49" i="20"/>
  <c r="B49" i="20"/>
  <c r="C49" i="20"/>
  <c r="D49" i="20"/>
  <c r="E49" i="20"/>
  <c r="F49" i="20"/>
  <c r="A50" i="20"/>
  <c r="B50" i="20"/>
  <c r="C50" i="20"/>
  <c r="D50" i="20"/>
  <c r="E50" i="20"/>
  <c r="F50" i="20"/>
  <c r="A51" i="20"/>
  <c r="B51" i="20"/>
  <c r="C51" i="20"/>
  <c r="D51" i="20"/>
  <c r="E51" i="20"/>
  <c r="F51" i="20"/>
  <c r="C52" i="20"/>
  <c r="A53" i="20"/>
  <c r="C53" i="20"/>
  <c r="A54" i="20"/>
  <c r="B54" i="20"/>
  <c r="C54" i="20"/>
  <c r="D54" i="20"/>
  <c r="E54" i="20"/>
  <c r="F54" i="20"/>
  <c r="A55" i="20"/>
  <c r="B55" i="20"/>
  <c r="C55" i="20"/>
  <c r="D55" i="20"/>
  <c r="E55" i="20"/>
  <c r="F55" i="20"/>
  <c r="A56" i="20"/>
  <c r="B56" i="20"/>
  <c r="C56" i="20"/>
  <c r="D56" i="20"/>
  <c r="E56" i="20"/>
  <c r="F56" i="20"/>
  <c r="A57" i="20"/>
  <c r="B57" i="20"/>
  <c r="C57" i="20"/>
  <c r="D57" i="20"/>
  <c r="E57" i="20"/>
  <c r="F57" i="20"/>
  <c r="A58" i="20"/>
  <c r="B58" i="20"/>
  <c r="C58" i="20"/>
  <c r="D58" i="20"/>
  <c r="E58" i="20"/>
  <c r="F58" i="20"/>
  <c r="A36" i="20"/>
  <c r="C36" i="20"/>
  <c r="A37" i="20"/>
  <c r="B37" i="20"/>
  <c r="C37" i="20"/>
  <c r="D37" i="20"/>
  <c r="E37" i="20"/>
  <c r="F37" i="20"/>
  <c r="A38" i="20"/>
  <c r="B38" i="20"/>
  <c r="C38" i="20"/>
  <c r="D38" i="20"/>
  <c r="E38" i="20"/>
  <c r="F38" i="20"/>
  <c r="A39" i="20"/>
  <c r="B39" i="20"/>
  <c r="C39" i="20"/>
  <c r="D39" i="20"/>
  <c r="E39" i="20"/>
  <c r="F39" i="20"/>
  <c r="A40" i="20"/>
  <c r="B40" i="20"/>
  <c r="C40" i="20"/>
  <c r="D40" i="20"/>
  <c r="E40" i="20"/>
  <c r="F40" i="20"/>
  <c r="C41" i="20"/>
  <c r="C28" i="20"/>
  <c r="A29" i="20"/>
  <c r="B29" i="20"/>
  <c r="C29" i="20"/>
  <c r="D29" i="20"/>
  <c r="E29" i="20"/>
  <c r="F29" i="20"/>
  <c r="A30" i="20"/>
  <c r="B30" i="20"/>
  <c r="C30" i="20"/>
  <c r="D30" i="20"/>
  <c r="E30" i="20"/>
  <c r="F30" i="20"/>
  <c r="C31" i="20"/>
  <c r="A32" i="20"/>
  <c r="C32" i="20"/>
  <c r="A33" i="20"/>
  <c r="B33" i="20"/>
  <c r="C33" i="20"/>
  <c r="D33" i="20"/>
  <c r="E33" i="20"/>
  <c r="F33" i="20"/>
  <c r="A34" i="20"/>
  <c r="B34" i="20"/>
  <c r="C34" i="20"/>
  <c r="D34" i="20"/>
  <c r="E34" i="20"/>
  <c r="F34" i="20"/>
  <c r="C35" i="20"/>
  <c r="A10" i="20"/>
  <c r="C10" i="20"/>
  <c r="A20" i="20"/>
  <c r="B20" i="20"/>
  <c r="C20" i="20"/>
  <c r="D20" i="20"/>
  <c r="E20" i="20"/>
  <c r="F20" i="20"/>
  <c r="A21" i="20"/>
  <c r="B21" i="20"/>
  <c r="C21" i="20"/>
  <c r="D21" i="20"/>
  <c r="E21" i="20"/>
  <c r="F21" i="20"/>
  <c r="A22" i="20"/>
  <c r="B22" i="20"/>
  <c r="C22" i="20"/>
  <c r="D22" i="20"/>
  <c r="E22" i="20"/>
  <c r="F22" i="20"/>
  <c r="A23" i="20"/>
  <c r="B23" i="20"/>
  <c r="C23" i="20"/>
  <c r="D23" i="20"/>
  <c r="E23" i="20"/>
  <c r="F23" i="20"/>
  <c r="A24" i="20"/>
  <c r="B24" i="20"/>
  <c r="C24" i="20"/>
  <c r="D24" i="20"/>
  <c r="E24" i="20"/>
  <c r="F24" i="20"/>
  <c r="A25" i="20"/>
  <c r="B25" i="20"/>
  <c r="C25" i="20"/>
  <c r="D25" i="20"/>
  <c r="E25" i="20"/>
  <c r="F25" i="20"/>
  <c r="C27" i="20"/>
  <c r="A8" i="20"/>
  <c r="A7" i="20"/>
  <c r="A6" i="20"/>
  <c r="A5" i="20"/>
  <c r="A7" i="15" l="1"/>
  <c r="A5" i="15"/>
  <c r="E9" i="18"/>
  <c r="G30" i="18" s="1"/>
  <c r="H30" i="18" l="1"/>
  <c r="H26" i="20" s="1"/>
  <c r="I26" i="20" s="1"/>
  <c r="O26" i="20" s="1"/>
  <c r="G26" i="20"/>
  <c r="G21" i="18"/>
  <c r="G20" i="18"/>
  <c r="G19" i="18"/>
  <c r="G117" i="18"/>
  <c r="G118" i="18"/>
  <c r="G116" i="18"/>
  <c r="G119" i="18"/>
  <c r="G115" i="18"/>
  <c r="G29" i="18"/>
  <c r="G34" i="18"/>
  <c r="G106" i="18"/>
  <c r="G100" i="18"/>
  <c r="G39" i="18"/>
  <c r="G93" i="18"/>
  <c r="G96" i="18"/>
  <c r="G90" i="18"/>
  <c r="G85" i="18"/>
  <c r="G86" i="18"/>
  <c r="G27" i="18"/>
  <c r="G44" i="18"/>
  <c r="G111" i="18"/>
  <c r="G25" i="18"/>
  <c r="G18" i="20" s="1"/>
  <c r="G43" i="18"/>
  <c r="G89" i="18"/>
  <c r="G60" i="18"/>
  <c r="G99" i="18"/>
  <c r="G95" i="18"/>
  <c r="G112" i="18"/>
  <c r="G26" i="18"/>
  <c r="G19" i="20" s="1"/>
  <c r="G92" i="18"/>
  <c r="G88" i="18"/>
  <c r="G98" i="18"/>
  <c r="G94" i="18"/>
  <c r="G122" i="18"/>
  <c r="G28" i="18"/>
  <c r="G33" i="18"/>
  <c r="G40" i="18"/>
  <c r="G64" i="18"/>
  <c r="G91" i="18"/>
  <c r="G87" i="18"/>
  <c r="G97" i="18"/>
  <c r="H19" i="18" l="1"/>
  <c r="G12" i="20"/>
  <c r="H20" i="18"/>
  <c r="H13" i="20" s="1"/>
  <c r="I13" i="20" s="1"/>
  <c r="O13" i="20" s="1"/>
  <c r="G13" i="20"/>
  <c r="H21" i="18"/>
  <c r="H14" i="20" s="1"/>
  <c r="I14" i="20" s="1"/>
  <c r="O14" i="20" s="1"/>
  <c r="G14" i="20"/>
  <c r="H91" i="18"/>
  <c r="H83" i="20" s="1"/>
  <c r="K83" i="20" s="1"/>
  <c r="O83" i="20" s="1"/>
  <c r="G83" i="20"/>
  <c r="H95" i="18"/>
  <c r="H87" i="20" s="1"/>
  <c r="K87" i="20" s="1"/>
  <c r="O87" i="20" s="1"/>
  <c r="G87" i="20"/>
  <c r="H27" i="18"/>
  <c r="H23" i="20" s="1"/>
  <c r="I23" i="20" s="1"/>
  <c r="O23" i="20" s="1"/>
  <c r="G23" i="20"/>
  <c r="H96" i="18"/>
  <c r="H88" i="20" s="1"/>
  <c r="K88" i="20" s="1"/>
  <c r="O88" i="20" s="1"/>
  <c r="G88" i="20"/>
  <c r="H64" i="18"/>
  <c r="H58" i="20" s="1"/>
  <c r="K58" i="20" s="1"/>
  <c r="O58" i="20" s="1"/>
  <c r="G58" i="20"/>
  <c r="H122" i="18"/>
  <c r="G112" i="20"/>
  <c r="H92" i="18"/>
  <c r="H84" i="20" s="1"/>
  <c r="K84" i="20" s="1"/>
  <c r="O84" i="20" s="1"/>
  <c r="G84" i="20"/>
  <c r="H99" i="18"/>
  <c r="H91" i="20" s="1"/>
  <c r="K91" i="20" s="1"/>
  <c r="O91" i="20" s="1"/>
  <c r="G91" i="20"/>
  <c r="H25" i="18"/>
  <c r="G21" i="20"/>
  <c r="H86" i="18"/>
  <c r="H78" i="20" s="1"/>
  <c r="K78" i="20" s="1"/>
  <c r="O78" i="20" s="1"/>
  <c r="G78" i="20"/>
  <c r="H93" i="18"/>
  <c r="H85" i="20" s="1"/>
  <c r="K85" i="20" s="1"/>
  <c r="O85" i="20" s="1"/>
  <c r="G85" i="20"/>
  <c r="H34" i="18"/>
  <c r="H30" i="20" s="1"/>
  <c r="I30" i="20" s="1"/>
  <c r="O30" i="20" s="1"/>
  <c r="G30" i="20"/>
  <c r="H116" i="18"/>
  <c r="H106" i="20" s="1"/>
  <c r="M106" i="20" s="1"/>
  <c r="O106" i="20" s="1"/>
  <c r="G106" i="20"/>
  <c r="H88" i="18"/>
  <c r="H80" i="20" s="1"/>
  <c r="K80" i="20" s="1"/>
  <c r="O80" i="20" s="1"/>
  <c r="G80" i="20"/>
  <c r="H43" i="18"/>
  <c r="H37" i="20" s="1"/>
  <c r="K37" i="20" s="1"/>
  <c r="O37" i="20" s="1"/>
  <c r="G37" i="20"/>
  <c r="H106" i="18"/>
  <c r="H96" i="20" s="1"/>
  <c r="K96" i="20" s="1"/>
  <c r="O96" i="20" s="1"/>
  <c r="G96" i="20"/>
  <c r="H40" i="18"/>
  <c r="G34" i="20"/>
  <c r="H94" i="18"/>
  <c r="H86" i="20" s="1"/>
  <c r="K86" i="20" s="1"/>
  <c r="O86" i="20" s="1"/>
  <c r="G86" i="20"/>
  <c r="H26" i="18"/>
  <c r="G22" i="20"/>
  <c r="H60" i="18"/>
  <c r="H54" i="20" s="1"/>
  <c r="K54" i="20" s="1"/>
  <c r="O54" i="20" s="1"/>
  <c r="G54" i="20"/>
  <c r="H111" i="18"/>
  <c r="H101" i="20" s="1"/>
  <c r="K101" i="20" s="1"/>
  <c r="O101" i="20" s="1"/>
  <c r="G101" i="20"/>
  <c r="H85" i="18"/>
  <c r="H77" i="20" s="1"/>
  <c r="K77" i="20" s="1"/>
  <c r="O77" i="20" s="1"/>
  <c r="G77" i="20"/>
  <c r="H39" i="18"/>
  <c r="H33" i="20" s="1"/>
  <c r="K33" i="20" s="1"/>
  <c r="O33" i="20" s="1"/>
  <c r="G33" i="20"/>
  <c r="H29" i="18"/>
  <c r="H25" i="20" s="1"/>
  <c r="I25" i="20" s="1"/>
  <c r="O25" i="20" s="1"/>
  <c r="G25" i="20"/>
  <c r="H118" i="18"/>
  <c r="H108" i="20" s="1"/>
  <c r="M108" i="20" s="1"/>
  <c r="O108" i="20" s="1"/>
  <c r="G108" i="20"/>
  <c r="H28" i="18"/>
  <c r="H24" i="20" s="1"/>
  <c r="I24" i="20" s="1"/>
  <c r="O24" i="20" s="1"/>
  <c r="G24" i="20"/>
  <c r="H119" i="18"/>
  <c r="H109" i="20" s="1"/>
  <c r="M109" i="20" s="1"/>
  <c r="O109" i="20" s="1"/>
  <c r="G109" i="20"/>
  <c r="H97" i="18"/>
  <c r="H89" i="20" s="1"/>
  <c r="K89" i="20" s="1"/>
  <c r="O89" i="20" s="1"/>
  <c r="G89" i="20"/>
  <c r="H87" i="18"/>
  <c r="H79" i="20" s="1"/>
  <c r="K79" i="20" s="1"/>
  <c r="O79" i="20" s="1"/>
  <c r="G79" i="20"/>
  <c r="H33" i="18"/>
  <c r="H29" i="20" s="1"/>
  <c r="I29" i="20" s="1"/>
  <c r="O29" i="20" s="1"/>
  <c r="G29" i="20"/>
  <c r="H98" i="18"/>
  <c r="H90" i="20" s="1"/>
  <c r="K90" i="20" s="1"/>
  <c r="O90" i="20" s="1"/>
  <c r="G90" i="20"/>
  <c r="H112" i="18"/>
  <c r="H102" i="20" s="1"/>
  <c r="K102" i="20" s="1"/>
  <c r="O102" i="20" s="1"/>
  <c r="G102" i="20"/>
  <c r="H89" i="18"/>
  <c r="H81" i="20" s="1"/>
  <c r="K81" i="20" s="1"/>
  <c r="O81" i="20" s="1"/>
  <c r="G81" i="20"/>
  <c r="H44" i="18"/>
  <c r="H38" i="20" s="1"/>
  <c r="K38" i="20" s="1"/>
  <c r="O38" i="20" s="1"/>
  <c r="G38" i="20"/>
  <c r="H90" i="18"/>
  <c r="H82" i="20" s="1"/>
  <c r="K82" i="20" s="1"/>
  <c r="O82" i="20" s="1"/>
  <c r="G82" i="20"/>
  <c r="H100" i="18"/>
  <c r="H92" i="20" s="1"/>
  <c r="K92" i="20" s="1"/>
  <c r="O92" i="20" s="1"/>
  <c r="G92" i="20"/>
  <c r="H115" i="18"/>
  <c r="H105" i="20" s="1"/>
  <c r="M105" i="20" s="1"/>
  <c r="O105" i="20" s="1"/>
  <c r="G105" i="20"/>
  <c r="H117" i="18"/>
  <c r="H107" i="20" s="1"/>
  <c r="M107" i="20" s="1"/>
  <c r="O107" i="20" s="1"/>
  <c r="G107" i="20"/>
  <c r="G114" i="20"/>
  <c r="H22" i="20" l="1"/>
  <c r="I22" i="20" s="1"/>
  <c r="O22" i="20" s="1"/>
  <c r="H19" i="20"/>
  <c r="I19" i="20" s="1"/>
  <c r="O19" i="20" s="1"/>
  <c r="H21" i="20"/>
  <c r="I21" i="20" s="1"/>
  <c r="O21" i="20" s="1"/>
  <c r="H18" i="20"/>
  <c r="I18" i="20" s="1"/>
  <c r="O18" i="20" s="1"/>
  <c r="H22" i="18"/>
  <c r="H12" i="20"/>
  <c r="I12" i="20" s="1"/>
  <c r="O12" i="20" s="1"/>
  <c r="H120" i="18"/>
  <c r="H101" i="18"/>
  <c r="H123" i="18"/>
  <c r="H112" i="20"/>
  <c r="O112" i="20" s="1"/>
  <c r="H35" i="18"/>
  <c r="H41" i="18"/>
  <c r="H34" i="20"/>
  <c r="K34" i="20" s="1"/>
  <c r="O34" i="20" s="1"/>
  <c r="A29" i="15"/>
  <c r="H93" i="20" l="1"/>
  <c r="K93" i="20" s="1"/>
  <c r="O93" i="20" s="1"/>
  <c r="H103" i="18"/>
  <c r="H102" i="18"/>
  <c r="H110" i="20"/>
  <c r="M110" i="20" s="1"/>
  <c r="O110" i="20" s="1"/>
  <c r="H35" i="20"/>
  <c r="K35" i="20" s="1"/>
  <c r="O35" i="20" s="1"/>
  <c r="H31" i="20"/>
  <c r="I31" i="20" s="1"/>
  <c r="O31" i="20" s="1"/>
  <c r="H37" i="18"/>
  <c r="H36" i="18"/>
  <c r="H15" i="20"/>
  <c r="I15" i="20" s="1"/>
  <c r="O15" i="20" s="1"/>
  <c r="H113" i="20"/>
  <c r="O113" i="20" s="1"/>
  <c r="H9" i="20"/>
  <c r="G9" i="20"/>
  <c r="F9" i="20"/>
  <c r="E9" i="20"/>
  <c r="A9" i="20"/>
  <c r="D9" i="20"/>
  <c r="C9" i="20"/>
  <c r="L20" i="15"/>
  <c r="O20" i="15"/>
  <c r="R20" i="15"/>
  <c r="A6" i="15" l="1"/>
  <c r="F22" i="15" l="1"/>
  <c r="G109" i="18" s="1"/>
  <c r="L26" i="15"/>
  <c r="F26" i="15"/>
  <c r="L13" i="15"/>
  <c r="L14" i="15"/>
  <c r="L15" i="15"/>
  <c r="L16" i="15"/>
  <c r="L17" i="15"/>
  <c r="L18" i="15"/>
  <c r="L19" i="15"/>
  <c r="R26" i="15"/>
  <c r="O26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H109" i="18" l="1"/>
  <c r="G99" i="20"/>
  <c r="G75" i="18"/>
  <c r="G107" i="18"/>
  <c r="G52" i="18"/>
  <c r="G50" i="18"/>
  <c r="G51" i="18"/>
  <c r="G45" i="18"/>
  <c r="G63" i="18"/>
  <c r="G46" i="18"/>
  <c r="G65" i="18"/>
  <c r="G79" i="18"/>
  <c r="G80" i="18"/>
  <c r="G78" i="18"/>
  <c r="G77" i="18"/>
  <c r="G76" i="18"/>
  <c r="G74" i="18"/>
  <c r="G72" i="18"/>
  <c r="G73" i="18"/>
  <c r="G71" i="18"/>
  <c r="G69" i="18"/>
  <c r="G67" i="18"/>
  <c r="G70" i="18"/>
  <c r="G68" i="18"/>
  <c r="G66" i="18"/>
  <c r="G61" i="18"/>
  <c r="G62" i="18"/>
  <c r="G24" i="18"/>
  <c r="G17" i="20" s="1"/>
  <c r="G57" i="18"/>
  <c r="G49" i="18"/>
  <c r="G55" i="18"/>
  <c r="G53" i="18"/>
  <c r="G56" i="18"/>
  <c r="G54" i="18"/>
  <c r="A30" i="15"/>
  <c r="I14" i="15"/>
  <c r="I19" i="15"/>
  <c r="I16" i="15"/>
  <c r="I15" i="15"/>
  <c r="I26" i="15"/>
  <c r="A27" i="15" s="1"/>
  <c r="I13" i="15"/>
  <c r="I17" i="15"/>
  <c r="I18" i="15"/>
  <c r="I20" i="15"/>
  <c r="H53" i="18" l="1"/>
  <c r="H47" i="20" s="1"/>
  <c r="I47" i="20" s="1"/>
  <c r="O47" i="20" s="1"/>
  <c r="G47" i="20"/>
  <c r="H71" i="18"/>
  <c r="H65" i="20" s="1"/>
  <c r="K65" i="20" s="1"/>
  <c r="O65" i="20" s="1"/>
  <c r="G65" i="20"/>
  <c r="H79" i="18"/>
  <c r="H73" i="20" s="1"/>
  <c r="K73" i="20" s="1"/>
  <c r="O73" i="20" s="1"/>
  <c r="G73" i="20"/>
  <c r="H55" i="18"/>
  <c r="H49" i="20" s="1"/>
  <c r="I49" i="20" s="1"/>
  <c r="O49" i="20" s="1"/>
  <c r="G49" i="20"/>
  <c r="H70" i="18"/>
  <c r="H64" i="20" s="1"/>
  <c r="K64" i="20" s="1"/>
  <c r="O64" i="20" s="1"/>
  <c r="G64" i="20"/>
  <c r="H73" i="18"/>
  <c r="H67" i="20" s="1"/>
  <c r="K67" i="20" s="1"/>
  <c r="O67" i="20" s="1"/>
  <c r="G67" i="20"/>
  <c r="H77" i="18"/>
  <c r="H71" i="20" s="1"/>
  <c r="K71" i="20" s="1"/>
  <c r="O71" i="20" s="1"/>
  <c r="G71" i="20"/>
  <c r="H65" i="18"/>
  <c r="H59" i="20" s="1"/>
  <c r="K59" i="20" s="1"/>
  <c r="O59" i="20" s="1"/>
  <c r="G59" i="20"/>
  <c r="H51" i="18"/>
  <c r="H45" i="20" s="1"/>
  <c r="I45" i="20" s="1"/>
  <c r="O45" i="20" s="1"/>
  <c r="G45" i="20"/>
  <c r="H75" i="18"/>
  <c r="H69" i="20" s="1"/>
  <c r="K69" i="20" s="1"/>
  <c r="O69" i="20" s="1"/>
  <c r="G69" i="20"/>
  <c r="H24" i="18"/>
  <c r="H31" i="18" s="1"/>
  <c r="G20" i="20"/>
  <c r="H76" i="18"/>
  <c r="H70" i="20" s="1"/>
  <c r="K70" i="20" s="1"/>
  <c r="O70" i="20" s="1"/>
  <c r="G70" i="20"/>
  <c r="H107" i="18"/>
  <c r="H97" i="20" s="1"/>
  <c r="K97" i="20" s="1"/>
  <c r="O97" i="20" s="1"/>
  <c r="G97" i="20"/>
  <c r="H54" i="18"/>
  <c r="H48" i="20" s="1"/>
  <c r="I48" i="20" s="1"/>
  <c r="O48" i="20" s="1"/>
  <c r="G48" i="20"/>
  <c r="H61" i="18"/>
  <c r="H55" i="20" s="1"/>
  <c r="K55" i="20" s="1"/>
  <c r="O55" i="20" s="1"/>
  <c r="G55" i="20"/>
  <c r="H72" i="18"/>
  <c r="H66" i="20" s="1"/>
  <c r="K66" i="20" s="1"/>
  <c r="O66" i="20" s="1"/>
  <c r="G66" i="20"/>
  <c r="H78" i="18"/>
  <c r="H72" i="20" s="1"/>
  <c r="K72" i="20" s="1"/>
  <c r="O72" i="20" s="1"/>
  <c r="G72" i="20"/>
  <c r="H46" i="18"/>
  <c r="H40" i="20" s="1"/>
  <c r="K40" i="20" s="1"/>
  <c r="O40" i="20" s="1"/>
  <c r="G40" i="20"/>
  <c r="H50" i="18"/>
  <c r="H44" i="20" s="1"/>
  <c r="I44" i="20" s="1"/>
  <c r="O44" i="20" s="1"/>
  <c r="G44" i="20"/>
  <c r="H68" i="18"/>
  <c r="H62" i="20" s="1"/>
  <c r="K62" i="20" s="1"/>
  <c r="O62" i="20" s="1"/>
  <c r="G62" i="20"/>
  <c r="H45" i="18"/>
  <c r="H39" i="20" s="1"/>
  <c r="K39" i="20" s="1"/>
  <c r="O39" i="20" s="1"/>
  <c r="G39" i="20"/>
  <c r="H62" i="18"/>
  <c r="H56" i="20" s="1"/>
  <c r="K56" i="20" s="1"/>
  <c r="O56" i="20" s="1"/>
  <c r="G56" i="20"/>
  <c r="H49" i="18"/>
  <c r="H43" i="20" s="1"/>
  <c r="I43" i="20" s="1"/>
  <c r="O43" i="20" s="1"/>
  <c r="G43" i="20"/>
  <c r="H67" i="18"/>
  <c r="H61" i="20" s="1"/>
  <c r="K61" i="20" s="1"/>
  <c r="O61" i="20" s="1"/>
  <c r="G61" i="20"/>
  <c r="H56" i="18"/>
  <c r="H50" i="20" s="1"/>
  <c r="I50" i="20" s="1"/>
  <c r="O50" i="20" s="1"/>
  <c r="G50" i="20"/>
  <c r="H57" i="18"/>
  <c r="H51" i="20" s="1"/>
  <c r="I51" i="20" s="1"/>
  <c r="O51" i="20" s="1"/>
  <c r="G51" i="20"/>
  <c r="H66" i="18"/>
  <c r="H60" i="20" s="1"/>
  <c r="K60" i="20" s="1"/>
  <c r="O60" i="20" s="1"/>
  <c r="G60" i="20"/>
  <c r="H69" i="18"/>
  <c r="H63" i="20" s="1"/>
  <c r="K63" i="20" s="1"/>
  <c r="O63" i="20" s="1"/>
  <c r="G63" i="20"/>
  <c r="H74" i="18"/>
  <c r="H68" i="20" s="1"/>
  <c r="K68" i="20" s="1"/>
  <c r="O68" i="20" s="1"/>
  <c r="G68" i="20"/>
  <c r="H80" i="18"/>
  <c r="H74" i="20" s="1"/>
  <c r="K74" i="20" s="1"/>
  <c r="O74" i="20" s="1"/>
  <c r="G74" i="20"/>
  <c r="H63" i="18"/>
  <c r="H57" i="20" s="1"/>
  <c r="K57" i="20" s="1"/>
  <c r="O57" i="20" s="1"/>
  <c r="G57" i="20"/>
  <c r="H52" i="18"/>
  <c r="H46" i="20" s="1"/>
  <c r="I46" i="20" s="1"/>
  <c r="O46" i="20" s="1"/>
  <c r="G46" i="20"/>
  <c r="H113" i="18"/>
  <c r="H99" i="20"/>
  <c r="K99" i="20" s="1"/>
  <c r="O99" i="20" s="1"/>
  <c r="A24" i="15"/>
  <c r="H103" i="20" l="1"/>
  <c r="K103" i="20" s="1"/>
  <c r="O103" i="20" s="1"/>
  <c r="H17" i="20"/>
  <c r="I17" i="20" s="1"/>
  <c r="O17" i="20" s="1"/>
  <c r="H47" i="18"/>
  <c r="H81" i="18"/>
  <c r="H58" i="18"/>
  <c r="H27" i="20"/>
  <c r="I27" i="20" s="1"/>
  <c r="O27" i="20" s="1"/>
  <c r="H20" i="20"/>
  <c r="I20" i="20" s="1"/>
  <c r="O20" i="20" s="1"/>
  <c r="H75" i="20" l="1"/>
  <c r="K75" i="20" s="1"/>
  <c r="O75" i="20" s="1"/>
  <c r="H83" i="18"/>
  <c r="H82" i="18"/>
  <c r="H52" i="20"/>
  <c r="I52" i="20" s="1"/>
  <c r="O52" i="20" s="1"/>
  <c r="H41" i="20"/>
  <c r="K41" i="20" s="1"/>
  <c r="O41" i="20" s="1"/>
  <c r="H124" i="18"/>
  <c r="H114" i="20" l="1"/>
  <c r="O114" i="20" s="1"/>
</calcChain>
</file>

<file path=xl/sharedStrings.xml><?xml version="1.0" encoding="utf-8"?>
<sst xmlns="http://schemas.openxmlformats.org/spreadsheetml/2006/main" count="406" uniqueCount="291">
  <si>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</si>
  <si>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</si>
  <si>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</si>
  <si>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</si>
  <si>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</si>
  <si>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</si>
  <si>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</si>
  <si>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</si>
  <si>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</si>
  <si>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</si>
  <si>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</si>
  <si>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</si>
  <si>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</si>
  <si>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</si>
  <si>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</si>
  <si>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</si>
  <si>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</si>
  <si>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</si>
  <si>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</si>
  <si>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</si>
  <si>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</si>
  <si>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</si>
  <si>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</si>
  <si>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</si>
  <si>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</si>
  <si>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</si>
  <si>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</si>
  <si>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</si>
  <si>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</si>
  <si>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</si>
  <si>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</si>
  <si>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</si>
  <si>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</si>
  <si>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</si>
  <si>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</si>
  <si>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</si>
  <si>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</si>
  <si>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</si>
  <si>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</si>
  <si>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</si>
  <si>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</si>
  <si>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</si>
  <si>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</si>
  <si>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</si>
  <si>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</si>
  <si>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</si>
  <si>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</si>
  <si>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</si>
  <si>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</si>
  <si>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</si>
  <si>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</si>
  <si>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</si>
  <si>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</si>
  <si>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</si>
  <si>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Total do Item (R$)</t>
  </si>
  <si>
    <t>TOTAL GERAL (R$)</t>
  </si>
  <si>
    <t>Responsável Técnico:</t>
  </si>
  <si>
    <t>%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</si>
  <si>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</si>
  <si>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</si>
  <si>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</si>
  <si>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</si>
  <si>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</si>
  <si>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</si>
  <si>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</si>
  <si>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</si>
  <si>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</si>
  <si>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</si>
  <si>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</si>
  <si>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</si>
  <si>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</si>
  <si>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</si>
  <si>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</si>
  <si>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</si>
  <si>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</si>
  <si>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</si>
  <si>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Sec. Mun. de Educação</t>
  </si>
  <si>
    <t>GILBERTO PRADELLA</t>
  </si>
  <si>
    <t>Arquiteto e Urbanista</t>
  </si>
  <si>
    <t>Limites do valor do BDI para obras do tipo acima selecionado.
Acórdão TCU 2622/2013* (somar I4)</t>
  </si>
  <si>
    <t>M2</t>
  </si>
  <si>
    <t>3.1</t>
  </si>
  <si>
    <t>3.2</t>
  </si>
  <si>
    <t>1ª MEDIÇÃO (30 DIAS)</t>
  </si>
  <si>
    <t>Cau: A14.344-8</t>
  </si>
  <si>
    <t>GILBERTO PRADELLA - CAU A14.344-8</t>
  </si>
  <si>
    <t>Cau A14.344-8</t>
  </si>
  <si>
    <t>MARIA NAZARÉ DIAS DORNELLES</t>
  </si>
  <si>
    <t>SINAPI_Custo_Ref_Composicoes_Analitico_RS_201802_Desonerado.xls (considerou a Lei 13.161/2015 referente à esoneração Previdenciária)</t>
  </si>
  <si>
    <t xml:space="preserve">Nº  RRT do orçamento </t>
  </si>
  <si>
    <t>COBERTURA</t>
  </si>
  <si>
    <t>M</t>
  </si>
  <si>
    <t>72110</t>
  </si>
  <si>
    <t xml:space="preserve">  ESTRUTURA METALICA EM TESOURAS OU TRELICAS, VAO LIVRE DE 12M, FORNECIMENTO E MONTAGEM, NAO SENDO CONSIDERADOS OS FECHAMENTOS METALICOS, AS COLUNAS, OS SERVICOS GERAIS EM ALVENARIA E CONCRETO, AS TELHAS DE COBERTURA E A PINTURA DE ACABAMENTO</t>
  </si>
  <si>
    <t>M3</t>
  </si>
  <si>
    <t>2.1</t>
  </si>
  <si>
    <t>2ª MEDIÇÃO (30 DIAS)</t>
  </si>
  <si>
    <t>4.2</t>
  </si>
  <si>
    <t>TELHAMENTO COM TELHA METÁLICA TERMOACÚSTICA E = 30 MM, COM ATÉ 2 ÁGUAS, INCLUSO IÇAMENTO. AF_06/2016</t>
  </si>
  <si>
    <t xml:space="preserve"> APLICAÇÃO MANUAL DE PINTURA COM TINTA LÁTEX ACRÍLICA EM PAREDES,DUAS DEMÃOS. AF_06/2014</t>
  </si>
  <si>
    <t>2.2</t>
  </si>
  <si>
    <t>FORRO EM RÉGUAS DE PVC, FRISADO, PARA AMBIENTES COMERCIAIS, INCLUSIVE M2 CR 38,81
ESTRUTURA DE FIXAÇÃO. AF_05/2017_P</t>
  </si>
  <si>
    <t xml:space="preserve">CUMEEIRA EM PERFIL ONDULADO DE ALUMÍNIO </t>
  </si>
  <si>
    <t>ELETRICA</t>
  </si>
  <si>
    <t>M/MÊS</t>
  </si>
  <si>
    <t>SOLICITANTE: SECRETARIA MUNICIPAL DE EDUCAÇÃO</t>
  </si>
  <si>
    <r>
      <t>OBJETO:</t>
    </r>
    <r>
      <rPr>
        <sz val="12"/>
        <rFont val="Arial"/>
        <family val="2"/>
        <scheme val="major"/>
      </rPr>
      <t xml:space="preserve"> Reforma da Escola Salgado Filho</t>
    </r>
  </si>
  <si>
    <t>ENCARGOS SOCIAIS DESONERADOS: 84,16%(HORA) 47,54%(MÊS)   *Sinapi</t>
  </si>
  <si>
    <t>BDI aplicado (Material e mão-de-obra): ......................................................................................................</t>
  </si>
  <si>
    <t>ALVENARIA DE VEDAÇÃO DE BLOCOS CERÂMICOS FURADOS NA HORIZONTAL DE 14X9X19CM (ESPESSURA 14CM, BLOCO DEITADO) DE PAREDES COM ÁREA LÍQUIDA MAIOR OU IGUAL A 6M² SEM VÃOS E ARGAMASSA DE ASSENTAMENTO COM PREPARO EM BETONEIRA. AF_06/2014</t>
  </si>
  <si>
    <t>SANITÁRIOS</t>
  </si>
  <si>
    <t>LAVATÓRIO LOUÇA BRANCA COM COLUNA, *44 X 35,5* CM, PADRÃO POPULAR - FORNECIMENTO E INSTALAÇÃO. AF_12/2013</t>
  </si>
  <si>
    <t>TUBO PVC, SOLDAVEL, DN 25 MM, AGUA FRIA (NBR-5648)</t>
  </si>
  <si>
    <t xml:space="preserve"> JOELHO 90 GRAUS, PVC, SOLDÁVEL, DN 25MM, INSTALADO EM RAMAL OU SUB-RAMAL DE ÁGUA - FORNECIMENTO E INSTALAÇÃO. AF_12/2014</t>
  </si>
  <si>
    <t>LOCACAO DE ANDAIME METALICO TUBULAR DE ENCAIXE, TIPO DE TORRE, COM LARGURA DE 1 ATE 1,5 M E ALTURA DE *1,00* M</t>
  </si>
  <si>
    <t>JOELHO PVC, SOLDAVEL COM ROSCA, 90 GRAUS, 25 MM X 1/2", PARA AGUA FRIA PREDIAL</t>
  </si>
  <si>
    <t>CURVA DE PVC 90 GRAUS, SOLDAVEL, 25 MM, PARA AGUA FRIA PREDIAL (NBR 5648)</t>
  </si>
  <si>
    <t>TE SOLDAVEL, PVC, 90 GRAUS, 25 MM, PARA AGUA FRIA PREDIAL (NBR 5648)</t>
  </si>
  <si>
    <t>REGISTRO GAVETA BRUTO EM LATAO FORJADO, BITOLA 1 " (REF 1509)</t>
  </si>
  <si>
    <t>FOSSA SEPTICA CONCRETO PRE MOLDADO PARA 10 CONTRIBUINTES - *90 X 90* CM</t>
  </si>
  <si>
    <t>FILTRO ANAEROBIO CILINDRICO CONCRETO PRE MOLDADO 1,20 X 1,50 (DIAMETROXALTURA)PARA 4 A 5 CONTRIBUINTES (NBR 13969)</t>
  </si>
  <si>
    <t>TORNEIRA CROMADA DE MESA PARA LAVATORIO, PADRAO POPULAR, 1/2 " OU 3/4 " (REF1193)</t>
  </si>
  <si>
    <t>VERGA MOLDADA IN LOCO EM CONCRETO PARA PORTAS COM ATÉ 1,5 M DE VÃO. AF03/2016</t>
  </si>
  <si>
    <t>PORTA DE MADEIRA PARA PINTURA, SEMI-OCA (LEVE OU MÉDIA), 60X210CM, ESPESSURA DE 3,5CM, INCLUSO DOBRADIÇAS - FORNECIMENTO E INSTALAÇÃO. AF_08/2015</t>
  </si>
  <si>
    <t>74166/001</t>
  </si>
  <si>
    <t>CAIXA DE INSPEÇÃO EM CONCRETO PRÉ-MOLDADO DN 60CM COM TAMPA H= 60CM FORNECIMENTO E INSTALACAO</t>
  </si>
  <si>
    <t>REMOÇÃO DE INTERRUPTORES/TOMADAS ELÉTRICAS, DE FORMA MANUAL, SEM REAPROVEITAMENTO. AF_12/2017</t>
  </si>
  <si>
    <t>REMOÇÃO DE CABOS ELÉTRICOS, DE FORMA MANUAL, SEM REAPROVEITAMENTO. AF_ 12/2017</t>
  </si>
  <si>
    <t>DISJUNTOR MONOPOLAR TIPO DIN, CORRENTE NOMINAL DE 10A - FORNECIMENTO E INSTALAÇÃO. AF_04/2016</t>
  </si>
  <si>
    <t>DISJUNTOR MONOPOLAR TIPO DIN, CORRENTE NOMINAL DE 16A - FORNECIMENTO E INSTALAÇÃO. AF_04/2016</t>
  </si>
  <si>
    <t>DISJUNTOR MONOPOLAR TIPO DIN, CORRENTE NOMINAL DE 32A - FORNECIMENTO E INSTALAÇÃO. AF_04/2016</t>
  </si>
  <si>
    <t xml:space="preserve">VERGAS E CONTRAVERGAS </t>
  </si>
  <si>
    <t>VERGA MOLDADA IN LOCO EM CONCRETO PARA JANELAS COM ATÉ 1,5 M DE VÃO. A VERGA MOLDADA IN LOCO EM CONCRETO PARA JANELAS COM ATÉ 1,5 M DE VÃO. A</t>
  </si>
  <si>
    <t>ALVENARIA</t>
  </si>
  <si>
    <t>DEMOLIÇÃO DE ALVENARIA DE BLOCO FURADO, DE FORMA MANUAL, SEM REAPROVEITAMENTO. AF_12/2017</t>
  </si>
  <si>
    <t>CHAPISCO APLICADO EM ALVENARIA (COM PRESENÇA DE VÃOS) E ESTRUTURAS DE CONCRETO DE FACHADA, COM COLHER DE PEDREIRO. ARGAMASSA TRAÇO 1:3 COM
PREPARO EM BETONEIRA 400L. AF_06/2014</t>
  </si>
  <si>
    <t>EMBOÇO OU MASSA ÚNICA EM ARGAMASSA TRAÇO 1:2:8, PREPARO MANUAL, APLICA DA MANUALMENTE EM PANOS DE FACHADA COM PRESENÇA DE VÃOS, ESPESSURA DE
25 MM. AF_06/2014</t>
  </si>
  <si>
    <t>MASSA ÚNICA, PARA RECEBIMENTO DE PINTURA, EM ARGAMASSA TRAÇO 1:2:8, PREPARO MANUAL, APLICADA MANUALMENTE EM FACES INTERNAS DE PAREDES, ESPES
SURA DE 20MM, COM EXECUÇÃO DE TALISCAS. AF_06/2014</t>
  </si>
  <si>
    <t>PISOS E REVESTIMENTOS</t>
  </si>
  <si>
    <t>REVESTIMENTO CERÂMICO PARA PAREDES INTERNAS COM PLACAS TIPO ESMALTADA EXTRA DE DIMENSÕES 33X45 CM APLICADAS EM AMBIENTES DE ÁREA MENOR QUE 5
M² A MEIA ALTURA DAS PAREDES. AF_06/2014</t>
  </si>
  <si>
    <t>M²</t>
  </si>
  <si>
    <t>REVESTIMENTO CERÂMICO PARA PISO COM PLACAS TIPO ESMALTADA EXTRA DE DIMENSÕES 45X45 CM APLICADA EM AMBIENTES DE ÁREA ENTRE 5 M2 E 10 M2. AF_0
6/2014</t>
  </si>
  <si>
    <t>ESQUADRIAS</t>
  </si>
  <si>
    <t>REMOÇÃO DE PORTAS, DE FORMA MANUAL, SEM REAPROVEITAMENTO. AF_12/2017</t>
  </si>
  <si>
    <t>REMOÇÃO DE JANELAS, DE FORMA MANUAL, SEM REAPROVEITAMENTO. AF_12/2017</t>
  </si>
  <si>
    <t>FABRICAÇÃO E INSTALAÇÃO DE TESOURA INTEIRA EM AÇO, VÃO DE 12 M, PARA TELHA ONDULADA DE FIBROCIMENTO, METÁLICA, PLÁSTICA OU TERMOACÚSTICA, IN
CLUSO IÇAMENTO. AF_12/2015</t>
  </si>
  <si>
    <t>TRAMA DE AÇO COMPOSTA POR TERÇAS PARA TELHADOS DE ATÉ 2 ÁGUAS PARA TELHA ONDULADA DE FIBROCIMENTO, METÁLICA, PLÁSTICA OU TERMOACÚSTICA, INCL
USO TRANSPORTE VERTICAL. AF_12/2015</t>
  </si>
  <si>
    <t>FABRICAÇÃO E INSTALAÇÃO DE TESOURA INTEIRA EM AÇO, VÃO DE 9 M, PARA TELHA ONDULADA DE FIBROCIMENTO, METÁLICA, PLÁSTICA OU TERMOACÚSTICA, INC
LUSO IÇAMENTO. AF_12/2015</t>
  </si>
  <si>
    <t xml:space="preserve">REMOÇÃO DE LOUÇAS, DE FORMA MANUAL, SEM REAPROVEITAMENTO. AF_12/2017 </t>
  </si>
  <si>
    <t>VASO SANITÁRIO SIFONADO COM CAIXA ACOPLADA LOUÇA BRANCA, INCLUSO ENGATE FLEXÍVEL EM PLÁSTICO BRANCO, 1/2 X 40CM - FORNECIMENTO E INSTALAÇÃO
. AF_12/2013</t>
  </si>
  <si>
    <t>PONTO DE CONSUMO TERMINAL DE ÁGUA FRIA (SUBRAMAL) COM TUBULAÇÃO DE PVC , DN 25 MM, INSTALADO EM RAMAL DE ÁGUA, INCLUSOS RASGO E CHUMBAMENTO E
M ALVENARIA. AF_12/2014</t>
  </si>
  <si>
    <t>(COMPOSIÇÃO REPRESENTATIVA) DO SERVIÇO DE INSTALAÇÃO DE TUBOS DE PVC, SOLDÁVEL, ÁGUA FRIA, DN 25 MM (INSTALADO EM RAMAL, SUB-RAMAL, RAMAL DE
DISTRIBUIÇÃO OU PRUMADA), INCLUSIVE CONEXÕES, CORTES E FIXAÇÕES, PARA
PRÉDIOS. AF_10/2015</t>
  </si>
  <si>
    <t>TUBO PVC, SERIE NORMAL, ESGOTO PREDIAL, DN 100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</si>
  <si>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</si>
  <si>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40 MM, FORNECIDO E INSTALADO EM RAMAL DE DESCARGA OU RAMAL DE ESGOTO SANITÁRIO. AF_12/2014</t>
  </si>
  <si>
    <t>TUBO PVC SERIE NORMAL, DN 50 MM, PARA ESGOTO PREDIAL (NBR 5688) (tubo de ventilação)</t>
  </si>
  <si>
    <t>CAIXA SIFONADA, PVC, DN 100 X 100 X 50 MM, JUNTA ELÁSTICA, FORNECIDA E INSTALADA EM RAMAL DE DESCARGA OU EM RAMAL DE ESGOTO SANITÁRIO. AF_12
/2014</t>
  </si>
  <si>
    <t>83463</t>
  </si>
  <si>
    <t>QUADRO DE DISTRIBUICAO DE ENERGIA EM CHAPA DE ACO GALVANIZADO, PARA 12 DISJUNTORES TERMOMAGNETICOS MONOPOLARES, COM BARRAMENTO TRIFASICO E N
EUTRO - FORNECIMENTO E INSTALACAO</t>
  </si>
  <si>
    <t>74131/001</t>
  </si>
  <si>
    <t>QUADRO DE DISTRIBUICAO DE ENERGIA DE EMBUTIR, EM CHAPA METALICA, PARA 3 DISJUNTORES TERMOMAGNETICOS MONOPOLARES SEM BARRAMENTO FORNECIMENTO
E INSTALACAO</t>
  </si>
  <si>
    <t>INTERRUPTOR SIMPLES (1 MÓDULO), 10A/250V, INCLUINDO SUPORTE E PLACA - FORNECIMENTO E INSTALAÇÃO. AF_12/2015</t>
  </si>
  <si>
    <t>INTERRUPTOR SIMPLES (2 MÓDULOS), 10A/250V, SEM SUPORTE E SEM PLACA - FORNECIMENTO E INSTALAÇÃO. AF_12/2015</t>
  </si>
  <si>
    <t>INTERRUPTOR SIMPLES (3 MÓDULOS), 10A/250V, INCLUINDO SUPORTE E PLACA -FORNECIMENTO E INSTALAÇÃO. AF_12/2015</t>
  </si>
  <si>
    <t>LUMINÁRIA TIPO SPOT, DE SOBREPOR, COM 1 LÂMPADA DE 15 W - FORNECIMENTO E INSTALAÇÃO. AF_11/2017</t>
  </si>
  <si>
    <t>CABO DE COBRE FLEXÍVEL ISOLADO, 2,5 MM², ANTI-CHAMA 450/750 V, PARA CIRCUITOS TERMINAIS - FORNECIMENTO E INSTALAÇÃO. AF_12/2015</t>
  </si>
  <si>
    <t>CABO DE COBRE FLEXÍVEL ISOLADO, 6 MM², ANTI-CHAMA 450/750 V, PARA CIRCUITOS TERMINAIS - FORNECIMENTO E INSTALAÇÃO. AF_12/2015</t>
  </si>
  <si>
    <t>TOMADA BAIXA DE EMBUTIR (1 MÓDULO), 2P+T 10 A, INCLUINDO SUPORTE E PLACA - FORNECIMENTO E INSTALAÇÃO. AF_12/2015</t>
  </si>
  <si>
    <t>PINTURA E ACABAMENTO</t>
  </si>
  <si>
    <t>PINTURA ALVENARIA EXTERNA</t>
  </si>
  <si>
    <t>88485</t>
  </si>
  <si>
    <t>APLICAÇÃO DE FUNDO SELADOR ACRÍLICO EM PAREDES, UMA DEMÃO. AF_06/2014</t>
  </si>
  <si>
    <t>M 2</t>
  </si>
  <si>
    <t>PINTURA ALVENARIA INTERNA</t>
  </si>
  <si>
    <t>PINTURA ESQUADRIAS</t>
  </si>
  <si>
    <t>84657</t>
  </si>
  <si>
    <t>FUNDO SINTETICO NIVELADOR BRANCO</t>
  </si>
  <si>
    <t>74065/003</t>
  </si>
  <si>
    <t>PINTURA ESMALTE BRILHANTE PARA MADEIRA, DUAS DEMAOS, SOBRE FUNDO NIVEL ADOR BRANCO</t>
  </si>
  <si>
    <t>SERVIÇOS FINAIS</t>
  </si>
  <si>
    <t>9537</t>
  </si>
  <si>
    <t xml:space="preserve">LIMPEZA FINAL DA OBRA </t>
  </si>
  <si>
    <t>1.1</t>
  </si>
  <si>
    <t>1.2</t>
  </si>
  <si>
    <t>4.1</t>
  </si>
  <si>
    <t>4.3</t>
  </si>
  <si>
    <t>4.4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</si>
  <si>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</si>
  <si>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</si>
  <si>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</si>
  <si>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</si>
  <si>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</si>
  <si>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</si>
  <si>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</si>
  <si>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</si>
  <si>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</si>
  <si>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</si>
  <si>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</si>
  <si>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</si>
  <si>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</si>
  <si>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</si>
  <si>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</si>
  <si>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</si>
  <si>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</si>
  <si>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</si>
  <si>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</si>
  <si>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</si>
  <si>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</si>
  <si>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</si>
  <si>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</si>
  <si>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</si>
  <si>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</si>
  <si>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</si>
  <si>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</si>
  <si>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</si>
  <si>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</si>
  <si>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</si>
  <si>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</si>
  <si>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</si>
  <si>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</si>
  <si>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</si>
  <si>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</si>
  <si>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</si>
  <si>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</si>
  <si>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</si>
  <si>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</si>
  <si>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</si>
  <si>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</si>
  <si>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</si>
  <si>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</si>
  <si>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</si>
  <si>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</si>
  <si>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</si>
  <si>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</si>
  <si>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</t>
  </si>
  <si>
    <t>8.1</t>
  </si>
  <si>
    <t>8.1.1</t>
  </si>
  <si>
    <t>8.1.2</t>
  </si>
  <si>
    <t>8.2</t>
  </si>
  <si>
    <t>8.2.1</t>
  </si>
  <si>
    <t>8.3</t>
  </si>
  <si>
    <t>8.3.1</t>
  </si>
  <si>
    <t>8.3.2</t>
  </si>
  <si>
    <t>9.1</t>
  </si>
  <si>
    <t>SINAPI_Preco_Ref_Insumos_RS_022018_NaoDesonerado.XLS (considerou a Lei 13.161/2015 referente à esoneração Previdenciária)</t>
  </si>
  <si>
    <r>
      <t>LOCAL DA OBRA:</t>
    </r>
    <r>
      <rPr>
        <sz val="12"/>
        <rFont val="Arial"/>
        <family val="2"/>
        <scheme val="major"/>
      </rPr>
      <t xml:space="preserve"> Rua Mario Sicca esquina Rua Julio Ortiz Cunha, Bairro Passo da Cruz</t>
    </r>
  </si>
  <si>
    <t>DATA</t>
  </si>
  <si>
    <t>TOMADA ALTA DE EMBUTIR (1 MÓDULO), 2P+T 10 A, INCLUINDO SUPORTE E PLACA - FORNECIMENTO E INSTALAÇÃO. AF_12/2015</t>
  </si>
  <si>
    <t>TOMADA MÉDIA DE EMBUTIR (2 MÓDULOS), 2P+T 10 A, INCLUINDO SUPORTE E PLACA - FORNECIMENTO E INSTALAÇÃO. AF_12/2015</t>
  </si>
  <si>
    <t>7.16</t>
  </si>
  <si>
    <t>73844/002</t>
  </si>
  <si>
    <t>MURO DE ARRIMO DE ALVENARIA DE TIJOLOS</t>
  </si>
  <si>
    <t>IMPERMEABILIZACAO DE ESTRUTURAS ENTERRADAS, COM TINTA ASFALTICA, DUAS DEMAOS.</t>
  </si>
  <si>
    <t>74106/001</t>
  </si>
  <si>
    <t>MURO</t>
  </si>
  <si>
    <t>FABRICAÇÃO, MONTAGEM E DESMONTAGEM DE FÔRMA PARA VIGA BALDRAME, EM MADEIRA SERRADA, E=25 MM, 2 UTILIZAÇÕES. AF_06/2017</t>
  </si>
  <si>
    <t>KG</t>
  </si>
  <si>
    <t>CONCRETAGEM DE BLOCOS DE COROAMENTO E VIGAS BALDRAME, FCK 30 MPA, COM USO DE JERICA LANÇAMENTO, ADENSAMENTO E ACABAMENTO. AF_06/2017</t>
  </si>
  <si>
    <t>ARMAÇÃO DE BLOCO, VIGA BALDRAME OU SAPATA UTILIZANDO AÇO CA-50 DE 8 MM - MONTAGEM. AF_06/2017</t>
  </si>
  <si>
    <t>ARMAÇÃO DE BLOCO, VIGA BALDRAME OU SAPATA UTILIZANDO AÇO CA-50 DE 6,3MM - MONTAGEM. AF_06/2017</t>
  </si>
  <si>
    <t>9.2</t>
  </si>
  <si>
    <t>9.3</t>
  </si>
  <si>
    <t>9.4</t>
  </si>
  <si>
    <t>9.5</t>
  </si>
  <si>
    <t>10</t>
  </si>
  <si>
    <t>10.1</t>
  </si>
  <si>
    <t>JANELA DE AÇO BASCULANTE, FIXAÇÃO COM PARAFUSO SOBRE CONTRAMARCO (EXCLUSIVE CONTRAMARCO), SEM VIDROS, PADRONIZADA. AF_07/2016</t>
  </si>
  <si>
    <t>CALHA EM CHAPA DE AÇO GALVANIZADO NÚMERO 24, DESENVOLVIMENTO DE 33 CM, INCLUSO TRANSPORTE VERTICAL. AF_06/2016</t>
  </si>
  <si>
    <t>SUMIDOURO RETANGULAR, EM ALVENARIA COM TIJOLOS CERÂMICOS MACIÇOS, DIMENSÕES INTERNAS: 0,8 X 1,4 X 3,0 M, ÁREA DE INFILTRAÇÃO: 13,2 M² (PARA
5 CONTRIBUINTES). AF_05/2018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</si>
  <si>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</si>
  <si>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</si>
  <si>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</si>
  <si>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</si>
  <si>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ALVENARIA PAREDES</t>
  </si>
  <si>
    <t>ALVENARIA FUNDAÇÃO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</si>
  <si>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</si>
  <si>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</si>
  <si>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</si>
  <si>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</si>
  <si>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</si>
  <si>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</si>
  <si>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</si>
  <si>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</si>
  <si>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</si>
  <si>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3ª MEDIÇÃO (30 DIAS)</t>
  </si>
  <si>
    <t>1.2.7</t>
  </si>
  <si>
    <t>CINTA DE AMARRAÇÃO DE ALVENARIA MOLDADA IN LOCO EM CONCRETO. AF_03/2016</t>
  </si>
  <si>
    <t>DATA: 05/11/2018</t>
  </si>
  <si>
    <t>7603677 - 7603576</t>
  </si>
  <si>
    <t>Total Material (R$)</t>
  </si>
  <si>
    <t>Total Mão de Obra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</si>
</sst>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.0_ ;\-#,##0.0\ "/>
    <numFmt numFmtId="167" formatCode="&quot;R$&quot;#,##0.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1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49" fontId="9" fillId="6" borderId="49" xfId="0" applyNumberFormat="1" applyFont="1" applyFill="1" applyBorder="1" applyAlignment="1">
      <alignment horizontal="center" vertical="top"/>
    </xf>
    <xf numFmtId="0" fontId="4" fillId="6" borderId="49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0" fontId="5" fillId="4" borderId="0" xfId="0" applyNumberFormat="1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9" fillId="6" borderId="49" xfId="0" applyFont="1" applyFill="1" applyBorder="1" applyAlignment="1">
      <alignment horizontal="right"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9" fillId="6" borderId="0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left" vertical="top"/>
    </xf>
    <xf numFmtId="44" fontId="5" fillId="6" borderId="0" xfId="2" applyFont="1" applyFill="1" applyBorder="1" applyAlignment="1">
      <alignment vertical="top"/>
    </xf>
    <xf numFmtId="49" fontId="4" fillId="6" borderId="0" xfId="0" applyNumberFormat="1" applyFont="1" applyFill="1" applyBorder="1" applyAlignment="1">
      <alignment horizontal="center" vertical="top"/>
    </xf>
    <xf numFmtId="0" fontId="4" fillId="6" borderId="57" xfId="0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49" fontId="1" fillId="0" borderId="44" xfId="3" applyNumberFormat="1" applyFont="1" applyFill="1" applyBorder="1" applyAlignment="1">
      <alignment horizontal="center" vertical="top" wrapText="1"/>
    </xf>
    <xf numFmtId="49" fontId="3" fillId="7" borderId="7" xfId="3" applyNumberFormat="1" applyFont="1" applyFill="1" applyBorder="1" applyAlignment="1">
      <alignment vertical="top"/>
    </xf>
    <xf numFmtId="49" fontId="3" fillId="7" borderId="6" xfId="3" applyNumberFormat="1" applyFont="1" applyFill="1" applyBorder="1" applyAlignment="1">
      <alignment horizontal="center" vertical="top"/>
    </xf>
    <xf numFmtId="49" fontId="3" fillId="7" borderId="6" xfId="3" applyNumberFormat="1" applyFont="1" applyFill="1" applyBorder="1" applyAlignment="1">
      <alignment horizontal="right" vertical="top"/>
    </xf>
    <xf numFmtId="0" fontId="3" fillId="7" borderId="6" xfId="3" applyFont="1" applyFill="1" applyBorder="1" applyAlignment="1">
      <alignment vertical="top"/>
    </xf>
    <xf numFmtId="43" fontId="3" fillId="7" borderId="6" xfId="1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49" fontId="5" fillId="5" borderId="0" xfId="0" applyNumberFormat="1" applyFont="1" applyFill="1" applyBorder="1" applyAlignment="1">
      <alignment horizontal="center" vertical="top"/>
    </xf>
    <xf numFmtId="49" fontId="4" fillId="6" borderId="57" xfId="0" applyNumberFormat="1" applyFont="1" applyFill="1" applyBorder="1" applyAlignment="1">
      <alignment vertical="top"/>
    </xf>
    <xf numFmtId="49" fontId="10" fillId="6" borderId="15" xfId="0" applyNumberFormat="1" applyFont="1" applyFill="1" applyBorder="1" applyAlignment="1">
      <alignment vertical="top"/>
    </xf>
    <xf numFmtId="0" fontId="3" fillId="4" borderId="0" xfId="0" applyFont="1" applyFill="1" applyAlignment="1"/>
    <xf numFmtId="0" fontId="4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horizontal="right"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7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5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164" fontId="4" fillId="8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49" fontId="10" fillId="9" borderId="15" xfId="0" applyNumberFormat="1" applyFont="1" applyFill="1" applyBorder="1" applyAlignment="1">
      <alignment vertical="top"/>
    </xf>
    <xf numFmtId="49" fontId="9" fillId="9" borderId="49" xfId="0" applyNumberFormat="1" applyFont="1" applyFill="1" applyBorder="1" applyAlignment="1">
      <alignment vertical="top"/>
    </xf>
    <xf numFmtId="49" fontId="9" fillId="9" borderId="50" xfId="0" applyNumberFormat="1" applyFont="1" applyFill="1" applyBorder="1" applyAlignment="1">
      <alignment vertical="top"/>
    </xf>
    <xf numFmtId="0" fontId="4" fillId="9" borderId="0" xfId="0" applyFont="1" applyFill="1" applyBorder="1" applyAlignment="1" applyProtection="1">
      <alignment horizontal="left"/>
    </xf>
    <xf numFmtId="0" fontId="4" fillId="9" borderId="85" xfId="0" applyFont="1" applyFill="1" applyBorder="1" applyAlignment="1" applyProtection="1">
      <alignment horizontal="left"/>
    </xf>
    <xf numFmtId="0" fontId="5" fillId="9" borderId="57" xfId="0" applyFont="1" applyFill="1" applyBorder="1" applyAlignment="1" applyProtection="1">
      <alignment vertical="top"/>
    </xf>
    <xf numFmtId="0" fontId="5" fillId="9" borderId="0" xfId="0" applyFont="1" applyFill="1" applyBorder="1" applyAlignment="1" applyProtection="1">
      <alignment vertical="top"/>
    </xf>
    <xf numFmtId="0" fontId="5" fillId="9" borderId="85" xfId="0" applyFont="1" applyFill="1" applyBorder="1" applyAlignment="1" applyProtection="1">
      <alignment vertical="top"/>
    </xf>
    <xf numFmtId="49" fontId="6" fillId="9" borderId="57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49" fontId="1" fillId="0" borderId="51" xfId="3" applyNumberFormat="1" applyFont="1" applyFill="1" applyBorder="1" applyAlignment="1">
      <alignment horizontal="center" vertical="top" wrapText="1"/>
    </xf>
    <xf numFmtId="4" fontId="3" fillId="7" borderId="6" xfId="1" applyNumberFormat="1" applyFont="1" applyFill="1" applyBorder="1" applyAlignment="1">
      <alignment vertical="top"/>
    </xf>
    <xf numFmtId="0" fontId="5" fillId="6" borderId="0" xfId="0" applyFont="1" applyFill="1" applyBorder="1" applyAlignment="1">
      <alignment horizontal="justify" vertical="top"/>
    </xf>
    <xf numFmtId="0" fontId="5" fillId="4" borderId="0" xfId="0" applyNumberFormat="1" applyFont="1" applyFill="1" applyAlignment="1">
      <alignment vertical="top" wrapText="1"/>
    </xf>
    <xf numFmtId="0" fontId="5" fillId="6" borderId="49" xfId="0" applyNumberFormat="1" applyFont="1" applyFill="1" applyBorder="1" applyAlignment="1">
      <alignment vertical="top" wrapText="1"/>
    </xf>
    <xf numFmtId="0" fontId="5" fillId="6" borderId="0" xfId="0" applyNumberFormat="1" applyFont="1" applyFill="1" applyBorder="1" applyAlignment="1">
      <alignment vertical="top" wrapText="1"/>
    </xf>
    <xf numFmtId="0" fontId="1" fillId="0" borderId="44" xfId="3" applyNumberFormat="1" applyFont="1" applyFill="1" applyBorder="1" applyAlignment="1">
      <alignment horizontal="left" vertical="top" wrapText="1"/>
    </xf>
    <xf numFmtId="0" fontId="5" fillId="0" borderId="0" xfId="0" applyNumberFormat="1" applyFont="1" applyAlignment="1">
      <alignment vertical="top" wrapText="1"/>
    </xf>
    <xf numFmtId="0" fontId="5" fillId="4" borderId="0" xfId="0" applyNumberFormat="1" applyFont="1" applyFill="1" applyAlignment="1">
      <alignment horizontal="center" vertical="top" wrapText="1"/>
    </xf>
    <xf numFmtId="0" fontId="3" fillId="7" borderId="6" xfId="3" applyNumberFormat="1" applyFont="1" applyFill="1" applyBorder="1" applyAlignment="1">
      <alignment horizontal="right" vertical="top" wrapText="1"/>
    </xf>
    <xf numFmtId="0" fontId="5" fillId="4" borderId="0" xfId="0" applyNumberFormat="1" applyFont="1" applyFill="1" applyAlignment="1">
      <alignment wrapText="1"/>
    </xf>
    <xf numFmtId="0" fontId="5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Alignment="1">
      <alignment horizontal="center" vertical="top" wrapText="1"/>
    </xf>
    <xf numFmtId="0" fontId="5" fillId="5" borderId="0" xfId="0" applyNumberFormat="1" applyFont="1" applyFill="1" applyBorder="1" applyAlignment="1">
      <alignment vertical="top" wrapText="1"/>
    </xf>
    <xf numFmtId="43" fontId="1" fillId="0" borderId="44" xfId="3" applyNumberFormat="1" applyFont="1" applyFill="1" applyBorder="1" applyAlignment="1">
      <alignment horizontal="left" vertical="top" wrapText="1"/>
    </xf>
    <xf numFmtId="10" fontId="5" fillId="4" borderId="0" xfId="0" applyNumberFormat="1" applyFont="1" applyFill="1" applyAlignment="1">
      <alignment vertical="top"/>
    </xf>
    <xf numFmtId="10" fontId="9" fillId="6" borderId="50" xfId="0" applyNumberFormat="1" applyFont="1" applyFill="1" applyBorder="1" applyAlignment="1">
      <alignment horizontal="right" vertical="top"/>
    </xf>
    <xf numFmtId="10" fontId="9" fillId="6" borderId="85" xfId="0" applyNumberFormat="1" applyFont="1" applyFill="1" applyBorder="1" applyAlignment="1">
      <alignment horizontal="right" vertical="top"/>
    </xf>
    <xf numFmtId="10" fontId="5" fillId="6" borderId="85" xfId="2" applyNumberFormat="1" applyFont="1" applyFill="1" applyBorder="1" applyAlignment="1">
      <alignment vertical="top"/>
    </xf>
    <xf numFmtId="10" fontId="5" fillId="6" borderId="85" xfId="0" applyNumberFormat="1" applyFont="1" applyFill="1" applyBorder="1" applyAlignment="1">
      <alignment vertical="top"/>
    </xf>
    <xf numFmtId="10" fontId="5" fillId="4" borderId="0" xfId="0" applyNumberFormat="1" applyFont="1" applyFill="1" applyAlignment="1"/>
    <xf numFmtId="10" fontId="5" fillId="5" borderId="0" xfId="0" applyNumberFormat="1" applyFont="1" applyFill="1" applyBorder="1" applyAlignment="1">
      <alignment vertical="top"/>
    </xf>
    <xf numFmtId="10" fontId="5" fillId="0" borderId="0" xfId="0" applyNumberFormat="1" applyFont="1" applyFill="1" applyAlignment="1">
      <alignment vertical="top"/>
    </xf>
    <xf numFmtId="0" fontId="23" fillId="0" borderId="44" xfId="0" applyFont="1" applyBorder="1" applyAlignment="1">
      <alignment horizontal="center" vertical="center"/>
    </xf>
    <xf numFmtId="10" fontId="1" fillId="0" borderId="44" xfId="1" applyNumberFormat="1" applyFont="1" applyFill="1" applyBorder="1" applyAlignment="1">
      <alignment horizontal="right" vertical="top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2" fontId="23" fillId="0" borderId="44" xfId="0" applyNumberFormat="1" applyFont="1" applyBorder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167" fontId="5" fillId="4" borderId="0" xfId="0" applyNumberFormat="1" applyFont="1" applyFill="1" applyAlignment="1">
      <alignment horizontal="center" vertical="center"/>
    </xf>
    <xf numFmtId="167" fontId="9" fillId="6" borderId="50" xfId="0" applyNumberFormat="1" applyFont="1" applyFill="1" applyBorder="1" applyAlignment="1">
      <alignment horizontal="center" vertical="center"/>
    </xf>
    <xf numFmtId="167" fontId="19" fillId="6" borderId="85" xfId="0" applyNumberFormat="1" applyFont="1" applyFill="1" applyBorder="1" applyAlignment="1">
      <alignment horizontal="center" vertical="center"/>
    </xf>
    <xf numFmtId="167" fontId="20" fillId="6" borderId="85" xfId="2" applyNumberFormat="1" applyFont="1" applyFill="1" applyBorder="1" applyAlignment="1">
      <alignment horizontal="center" vertical="center"/>
    </xf>
    <xf numFmtId="167" fontId="20" fillId="6" borderId="99" xfId="2" applyNumberFormat="1" applyFont="1" applyFill="1" applyBorder="1" applyAlignment="1">
      <alignment horizontal="center" vertical="center"/>
    </xf>
    <xf numFmtId="167" fontId="20" fillId="4" borderId="0" xfId="0" applyNumberFormat="1" applyFont="1" applyFill="1" applyAlignment="1">
      <alignment horizontal="center" vertical="center"/>
    </xf>
    <xf numFmtId="167" fontId="5" fillId="5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7" fontId="23" fillId="0" borderId="44" xfId="1" applyNumberFormat="1" applyFont="1" applyFill="1" applyBorder="1" applyAlignment="1">
      <alignment horizontal="center" vertical="center"/>
    </xf>
    <xf numFmtId="167" fontId="20" fillId="4" borderId="0" xfId="0" applyNumberFormat="1" applyFont="1" applyFill="1" applyBorder="1" applyAlignment="1">
      <alignment horizontal="center" vertical="center"/>
    </xf>
    <xf numFmtId="167" fontId="21" fillId="4" borderId="0" xfId="0" applyNumberFormat="1" applyFont="1" applyFill="1" applyAlignment="1">
      <alignment horizontal="center" vertical="center"/>
    </xf>
    <xf numFmtId="167" fontId="9" fillId="6" borderId="49" xfId="0" applyNumberFormat="1" applyFont="1" applyFill="1" applyBorder="1" applyAlignment="1">
      <alignment horizontal="center" vertical="center"/>
    </xf>
    <xf numFmtId="167" fontId="19" fillId="6" borderId="0" xfId="0" applyNumberFormat="1" applyFont="1" applyFill="1" applyBorder="1" applyAlignment="1">
      <alignment horizontal="center" vertical="center"/>
    </xf>
    <xf numFmtId="167" fontId="20" fillId="6" borderId="0" xfId="2" applyNumberFormat="1" applyFont="1" applyFill="1" applyBorder="1" applyAlignment="1">
      <alignment horizontal="center" vertical="center"/>
    </xf>
    <xf numFmtId="167" fontId="20" fillId="6" borderId="77" xfId="2" applyNumberFormat="1" applyFont="1" applyFill="1" applyBorder="1" applyAlignment="1">
      <alignment horizontal="center" vertical="center"/>
    </xf>
    <xf numFmtId="167" fontId="19" fillId="6" borderId="77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2" fontId="23" fillId="0" borderId="44" xfId="6" applyNumberFormat="1" applyFont="1" applyFill="1" applyBorder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9" fillId="6" borderId="49" xfId="0" applyNumberFormat="1" applyFont="1" applyFill="1" applyBorder="1" applyAlignment="1">
      <alignment horizontal="center" vertical="center"/>
    </xf>
    <xf numFmtId="2" fontId="19" fillId="6" borderId="0" xfId="0" applyNumberFormat="1" applyFont="1" applyFill="1" applyBorder="1" applyAlignment="1">
      <alignment horizontal="center" vertical="center"/>
    </xf>
    <xf numFmtId="10" fontId="21" fillId="6" borderId="0" xfId="5" applyNumberFormat="1" applyFont="1" applyFill="1" applyBorder="1" applyAlignment="1">
      <alignment horizontal="center" vertical="center"/>
    </xf>
    <xf numFmtId="2" fontId="19" fillId="6" borderId="77" xfId="0" applyNumberFormat="1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77" xfId="0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19" fillId="6" borderId="0" xfId="0" applyNumberFormat="1" applyFont="1" applyFill="1" applyBorder="1" applyAlignment="1">
      <alignment horizontal="center" vertical="center"/>
    </xf>
    <xf numFmtId="49" fontId="21" fillId="6" borderId="0" xfId="0" applyNumberFormat="1" applyFont="1" applyFill="1" applyBorder="1" applyAlignment="1">
      <alignment horizontal="center" vertical="center"/>
    </xf>
    <xf numFmtId="49" fontId="21" fillId="6" borderId="77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top"/>
    </xf>
    <xf numFmtId="49" fontId="19" fillId="6" borderId="57" xfId="0" applyNumberFormat="1" applyFont="1" applyFill="1" applyBorder="1" applyAlignment="1">
      <alignment horizontal="center" vertical="top"/>
    </xf>
    <xf numFmtId="49" fontId="21" fillId="6" borderId="57" xfId="0" applyNumberFormat="1" applyFont="1" applyFill="1" applyBorder="1" applyAlignment="1">
      <alignment horizontal="center" vertical="top"/>
    </xf>
    <xf numFmtId="0" fontId="21" fillId="6" borderId="57" xfId="0" applyFont="1" applyFill="1" applyBorder="1" applyAlignment="1">
      <alignment horizontal="center" vertical="top"/>
    </xf>
    <xf numFmtId="0" fontId="21" fillId="6" borderId="98" xfId="0" applyFont="1" applyFill="1" applyBorder="1" applyAlignment="1">
      <alignment horizontal="center" vertical="top"/>
    </xf>
    <xf numFmtId="0" fontId="1" fillId="10" borderId="0" xfId="0" applyFont="1" applyFill="1" applyAlignment="1">
      <alignment horizontal="center" vertical="center"/>
    </xf>
    <xf numFmtId="49" fontId="10" fillId="6" borderId="49" xfId="0" applyNumberFormat="1" applyFont="1" applyFill="1" applyBorder="1" applyAlignment="1">
      <alignment horizontal="center" vertical="top"/>
    </xf>
    <xf numFmtId="0" fontId="23" fillId="0" borderId="44" xfId="0" applyFont="1" applyFill="1" applyBorder="1" applyAlignment="1">
      <alignment horizontal="center" vertical="center"/>
    </xf>
    <xf numFmtId="167" fontId="23" fillId="0" borderId="44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3" fillId="0" borderId="44" xfId="3" applyFont="1" applyFill="1" applyBorder="1" applyAlignment="1">
      <alignment horizontal="center" vertical="center"/>
    </xf>
    <xf numFmtId="2" fontId="23" fillId="0" borderId="44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3" fillId="0" borderId="44" xfId="3" applyNumberFormat="1" applyFont="1" applyFill="1" applyBorder="1" applyAlignment="1">
      <alignment horizontal="center" vertical="center" wrapText="1"/>
    </xf>
    <xf numFmtId="49" fontId="25" fillId="0" borderId="44" xfId="3" applyNumberFormat="1" applyFont="1" applyFill="1" applyBorder="1" applyAlignment="1">
      <alignment horizontal="center" vertical="center" wrapText="1"/>
    </xf>
    <xf numFmtId="0" fontId="23" fillId="0" borderId="86" xfId="3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wrapText="1"/>
    </xf>
    <xf numFmtId="0" fontId="24" fillId="0" borderId="44" xfId="0" applyFont="1" applyBorder="1" applyAlignment="1">
      <alignment horizontal="left" wrapText="1"/>
    </xf>
    <xf numFmtId="49" fontId="23" fillId="0" borderId="100" xfId="3" applyNumberFormat="1" applyFont="1" applyFill="1" applyBorder="1" applyAlignment="1">
      <alignment horizontal="center" vertical="center"/>
    </xf>
    <xf numFmtId="4" fontId="23" fillId="0" borderId="100" xfId="3" applyNumberFormat="1" applyFont="1" applyFill="1" applyBorder="1" applyAlignment="1">
      <alignment horizontal="center" vertical="center"/>
    </xf>
    <xf numFmtId="2" fontId="23" fillId="0" borderId="100" xfId="1" applyNumberFormat="1" applyFont="1" applyFill="1" applyBorder="1" applyAlignment="1">
      <alignment horizontal="center" vertical="center"/>
    </xf>
    <xf numFmtId="167" fontId="23" fillId="0" borderId="100" xfId="1" applyNumberFormat="1" applyFont="1" applyFill="1" applyBorder="1" applyAlignment="1">
      <alignment horizontal="center" vertical="center"/>
    </xf>
    <xf numFmtId="167" fontId="23" fillId="0" borderId="100" xfId="0" applyNumberFormat="1" applyFont="1" applyBorder="1" applyAlignment="1">
      <alignment horizontal="center" vertical="center"/>
    </xf>
    <xf numFmtId="0" fontId="24" fillId="0" borderId="44" xfId="0" applyFont="1" applyBorder="1"/>
    <xf numFmtId="2" fontId="23" fillId="0" borderId="44" xfId="3" applyNumberFormat="1" applyFont="1" applyFill="1" applyBorder="1" applyAlignment="1">
      <alignment horizontal="center" vertical="center" wrapText="1"/>
    </xf>
    <xf numFmtId="167" fontId="23" fillId="0" borderId="44" xfId="3" applyNumberFormat="1" applyFont="1" applyFill="1" applyBorder="1" applyAlignment="1">
      <alignment horizontal="center" vertical="center" wrapText="1"/>
    </xf>
    <xf numFmtId="49" fontId="25" fillId="0" borderId="44" xfId="3" applyNumberFormat="1" applyFont="1" applyFill="1" applyBorder="1" applyAlignment="1">
      <alignment horizontal="left" vertical="center" wrapText="1"/>
    </xf>
    <xf numFmtId="0" fontId="23" fillId="0" borderId="44" xfId="0" applyFont="1" applyBorder="1"/>
    <xf numFmtId="0" fontId="23" fillId="0" borderId="44" xfId="0" applyFont="1" applyBorder="1" applyAlignment="1">
      <alignment horizontal="left" wrapText="1"/>
    </xf>
    <xf numFmtId="0" fontId="23" fillId="0" borderId="44" xfId="0" applyFont="1" applyFill="1" applyBorder="1" applyAlignment="1">
      <alignment horizontal="center"/>
    </xf>
    <xf numFmtId="49" fontId="22" fillId="0" borderId="44" xfId="3" applyNumberFormat="1" applyFont="1" applyFill="1" applyBorder="1" applyAlignment="1">
      <alignment horizontal="left" vertical="center" wrapText="1"/>
    </xf>
    <xf numFmtId="0" fontId="23" fillId="0" borderId="100" xfId="0" applyFont="1" applyBorder="1" applyAlignment="1">
      <alignment horizontal="center"/>
    </xf>
    <xf numFmtId="0" fontId="23" fillId="0" borderId="100" xfId="0" applyFont="1" applyBorder="1" applyAlignment="1">
      <alignment horizontal="left" wrapText="1"/>
    </xf>
    <xf numFmtId="0" fontId="23" fillId="0" borderId="100" xfId="3" applyFont="1" applyFill="1" applyBorder="1" applyAlignment="1">
      <alignment horizontal="center" vertical="center"/>
    </xf>
    <xf numFmtId="2" fontId="23" fillId="0" borderId="44" xfId="0" applyNumberFormat="1" applyFont="1" applyFill="1" applyBorder="1" applyAlignment="1">
      <alignment horizontal="center" vertical="center"/>
    </xf>
    <xf numFmtId="0" fontId="24" fillId="0" borderId="44" xfId="0" applyFont="1" applyBorder="1" applyAlignment="1">
      <alignment horizontal="left" vertical="center" wrapText="1"/>
    </xf>
    <xf numFmtId="0" fontId="24" fillId="0" borderId="44" xfId="0" applyFont="1" applyFill="1" applyBorder="1" applyAlignment="1" applyProtection="1">
      <alignment horizontal="left" vertical="center" wrapText="1"/>
      <protection locked="0"/>
    </xf>
    <xf numFmtId="0" fontId="24" fillId="0" borderId="44" xfId="3" applyFont="1" applyFill="1" applyBorder="1" applyAlignment="1">
      <alignment horizontal="left" vertical="center" wrapText="1"/>
    </xf>
    <xf numFmtId="49" fontId="25" fillId="0" borderId="100" xfId="3" applyNumberFormat="1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3" fillId="0" borderId="78" xfId="0" applyFont="1" applyBorder="1" applyAlignment="1">
      <alignment horizontal="center"/>
    </xf>
    <xf numFmtId="167" fontId="23" fillId="0" borderId="79" xfId="0" applyNumberFormat="1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167" fontId="22" fillId="0" borderId="79" xfId="0" applyNumberFormat="1" applyFont="1" applyBorder="1" applyAlignment="1">
      <alignment horizontal="center" vertical="center"/>
    </xf>
    <xf numFmtId="0" fontId="23" fillId="0" borderId="78" xfId="3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/>
    </xf>
    <xf numFmtId="167" fontId="23" fillId="0" borderId="79" xfId="0" applyNumberFormat="1" applyFont="1" applyFill="1" applyBorder="1" applyAlignment="1">
      <alignment horizontal="center" vertical="center"/>
    </xf>
    <xf numFmtId="0" fontId="23" fillId="0" borderId="78" xfId="0" applyFont="1" applyFill="1" applyBorder="1" applyAlignment="1" applyProtection="1">
      <alignment horizontal="center" vertical="top"/>
      <protection locked="0"/>
    </xf>
    <xf numFmtId="0" fontId="23" fillId="0" borderId="78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49" fontId="23" fillId="0" borderId="102" xfId="3" applyNumberFormat="1" applyFont="1" applyFill="1" applyBorder="1" applyAlignment="1">
      <alignment horizontal="center" vertical="top"/>
    </xf>
    <xf numFmtId="0" fontId="23" fillId="0" borderId="78" xfId="0" applyFont="1" applyFill="1" applyBorder="1" applyAlignment="1">
      <alignment horizontal="center"/>
    </xf>
    <xf numFmtId="49" fontId="23" fillId="0" borderId="78" xfId="3" applyNumberFormat="1" applyFont="1" applyFill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/>
    </xf>
    <xf numFmtId="0" fontId="23" fillId="0" borderId="102" xfId="0" applyFont="1" applyBorder="1" applyAlignment="1">
      <alignment horizontal="center" vertical="top"/>
    </xf>
    <xf numFmtId="0" fontId="23" fillId="0" borderId="102" xfId="0" applyFont="1" applyBorder="1" applyAlignment="1">
      <alignment horizontal="center"/>
    </xf>
    <xf numFmtId="0" fontId="23" fillId="0" borderId="100" xfId="0" applyFont="1" applyBorder="1" applyAlignment="1">
      <alignment horizontal="center" vertical="center"/>
    </xf>
    <xf numFmtId="2" fontId="23" fillId="0" borderId="100" xfId="0" applyNumberFormat="1" applyFont="1" applyBorder="1" applyAlignment="1">
      <alignment horizontal="center" vertical="center"/>
    </xf>
    <xf numFmtId="167" fontId="23" fillId="0" borderId="100" xfId="0" applyNumberFormat="1" applyFont="1" applyFill="1" applyBorder="1" applyAlignment="1">
      <alignment horizontal="center" vertical="center"/>
    </xf>
    <xf numFmtId="167" fontId="22" fillId="0" borderId="101" xfId="0" applyNumberFormat="1" applyFont="1" applyBorder="1" applyAlignment="1">
      <alignment horizontal="center" vertical="center"/>
    </xf>
    <xf numFmtId="0" fontId="23" fillId="0" borderId="92" xfId="3" applyFont="1" applyFill="1" applyBorder="1" applyAlignment="1">
      <alignment horizontal="center" vertical="center" wrapText="1"/>
    </xf>
    <xf numFmtId="0" fontId="24" fillId="0" borderId="86" xfId="0" applyFont="1" applyBorder="1" applyAlignment="1">
      <alignment wrapText="1"/>
    </xf>
    <xf numFmtId="10" fontId="20" fillId="6" borderId="0" xfId="5" applyNumberFormat="1" applyFont="1" applyFill="1" applyBorder="1" applyAlignment="1">
      <alignment horizontal="left" vertical="center" wrapText="1"/>
    </xf>
    <xf numFmtId="0" fontId="22" fillId="4" borderId="49" xfId="0" applyFont="1" applyFill="1" applyBorder="1" applyAlignment="1"/>
    <xf numFmtId="0" fontId="23" fillId="0" borderId="102" xfId="0" applyFont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167" fontId="23" fillId="0" borderId="101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wrapText="1"/>
    </xf>
    <xf numFmtId="0" fontId="23" fillId="11" borderId="57" xfId="3" applyFont="1" applyFill="1" applyBorder="1" applyAlignment="1">
      <alignment horizontal="center" vertical="center" wrapText="1"/>
    </xf>
    <xf numFmtId="0" fontId="23" fillId="11" borderId="0" xfId="3" applyFont="1" applyFill="1" applyBorder="1" applyAlignment="1">
      <alignment horizontal="center" vertical="center" wrapText="1"/>
    </xf>
    <xf numFmtId="0" fontId="25" fillId="11" borderId="0" xfId="3" applyFont="1" applyFill="1" applyBorder="1" applyAlignment="1">
      <alignment horizontal="center" vertical="center" wrapText="1"/>
    </xf>
    <xf numFmtId="0" fontId="23" fillId="11" borderId="85" xfId="3" applyFont="1" applyFill="1" applyBorder="1" applyAlignment="1">
      <alignment horizontal="center" vertical="center" wrapText="1"/>
    </xf>
    <xf numFmtId="167" fontId="21" fillId="6" borderId="0" xfId="0" applyNumberFormat="1" applyFont="1" applyFill="1" applyBorder="1" applyAlignment="1">
      <alignment horizontal="center" vertical="center"/>
    </xf>
    <xf numFmtId="49" fontId="22" fillId="6" borderId="94" xfId="3" applyNumberFormat="1" applyFont="1" applyFill="1" applyBorder="1" applyAlignment="1">
      <alignment horizontal="center" vertical="center" wrapText="1"/>
    </xf>
    <xf numFmtId="49" fontId="22" fillId="6" borderId="95" xfId="3" applyNumberFormat="1" applyFont="1" applyFill="1" applyBorder="1" applyAlignment="1">
      <alignment horizontal="center" vertical="center" wrapText="1"/>
    </xf>
    <xf numFmtId="0" fontId="22" fillId="6" borderId="96" xfId="3" applyFont="1" applyFill="1" applyBorder="1" applyAlignment="1">
      <alignment horizontal="center" vertical="center" wrapText="1"/>
    </xf>
    <xf numFmtId="2" fontId="22" fillId="6" borderId="96" xfId="0" applyNumberFormat="1" applyFont="1" applyFill="1" applyBorder="1" applyAlignment="1">
      <alignment horizontal="center" vertical="center" wrapText="1"/>
    </xf>
    <xf numFmtId="167" fontId="22" fillId="6" borderId="96" xfId="1" applyNumberFormat="1" applyFont="1" applyFill="1" applyBorder="1" applyAlignment="1">
      <alignment horizontal="center" vertical="center" wrapText="1"/>
    </xf>
    <xf numFmtId="167" fontId="22" fillId="6" borderId="97" xfId="1" applyNumberFormat="1" applyFont="1" applyFill="1" applyBorder="1" applyAlignment="1">
      <alignment horizontal="center" vertical="center" wrapText="1"/>
    </xf>
    <xf numFmtId="0" fontId="23" fillId="8" borderId="39" xfId="3" applyFont="1" applyFill="1" applyBorder="1" applyAlignment="1">
      <alignment horizontal="center" vertical="center" wrapText="1"/>
    </xf>
    <xf numFmtId="0" fontId="23" fillId="8" borderId="40" xfId="3" applyFont="1" applyFill="1" applyBorder="1" applyAlignment="1">
      <alignment horizontal="center" vertical="center" wrapText="1"/>
    </xf>
    <xf numFmtId="0" fontId="25" fillId="8" borderId="40" xfId="3" applyFont="1" applyFill="1" applyBorder="1" applyAlignment="1">
      <alignment horizontal="center" vertical="center" wrapText="1"/>
    </xf>
    <xf numFmtId="0" fontId="23" fillId="8" borderId="41" xfId="3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vertical="top"/>
    </xf>
    <xf numFmtId="0" fontId="9" fillId="6" borderId="57" xfId="0" applyNumberFormat="1" applyFont="1" applyFill="1" applyBorder="1" applyAlignment="1">
      <alignment vertical="top"/>
    </xf>
    <xf numFmtId="0" fontId="4" fillId="6" borderId="57" xfId="0" applyNumberFormat="1" applyFont="1" applyFill="1" applyBorder="1" applyAlignment="1">
      <alignment vertical="top"/>
    </xf>
    <xf numFmtId="166" fontId="1" fillId="11" borderId="40" xfId="1" applyNumberFormat="1" applyFont="1" applyFill="1" applyBorder="1" applyAlignment="1">
      <alignment horizontal="right" vertical="top"/>
    </xf>
    <xf numFmtId="0" fontId="22" fillId="11" borderId="75" xfId="3" applyFont="1" applyFill="1" applyBorder="1" applyAlignment="1">
      <alignment horizontal="center" vertical="top" wrapText="1"/>
    </xf>
    <xf numFmtId="0" fontId="22" fillId="11" borderId="43" xfId="3" applyFont="1" applyFill="1" applyBorder="1" applyAlignment="1">
      <alignment horizontal="center" vertical="center" wrapText="1"/>
    </xf>
    <xf numFmtId="43" fontId="3" fillId="11" borderId="8" xfId="1" applyFont="1" applyFill="1" applyBorder="1" applyAlignment="1">
      <alignment horizontal="center" vertical="top"/>
    </xf>
    <xf numFmtId="49" fontId="1" fillId="0" borderId="44" xfId="3" applyNumberFormat="1" applyFont="1" applyFill="1" applyBorder="1" applyAlignment="1">
      <alignment horizontal="left" vertical="top" wrapText="1"/>
    </xf>
    <xf numFmtId="10" fontId="1" fillId="0" borderId="100" xfId="1" applyNumberFormat="1" applyFont="1" applyFill="1" applyBorder="1" applyAlignment="1">
      <alignment horizontal="right" vertical="top"/>
    </xf>
    <xf numFmtId="0" fontId="22" fillId="11" borderId="104" xfId="3" applyFont="1" applyFill="1" applyBorder="1" applyAlignment="1">
      <alignment horizontal="center" vertical="center" wrapText="1"/>
    </xf>
    <xf numFmtId="0" fontId="22" fillId="11" borderId="73" xfId="3" applyFont="1" applyFill="1" applyBorder="1" applyAlignment="1">
      <alignment horizontal="center" vertical="center" wrapText="1"/>
    </xf>
    <xf numFmtId="2" fontId="22" fillId="11" borderId="73" xfId="3" applyNumberFormat="1" applyFont="1" applyFill="1" applyBorder="1" applyAlignment="1">
      <alignment horizontal="center" vertical="center" wrapText="1"/>
    </xf>
    <xf numFmtId="167" fontId="22" fillId="11" borderId="73" xfId="3" applyNumberFormat="1" applyFont="1" applyFill="1" applyBorder="1" applyAlignment="1">
      <alignment horizontal="center" vertical="center" wrapText="1"/>
    </xf>
    <xf numFmtId="43" fontId="3" fillId="11" borderId="73" xfId="1" applyFont="1" applyFill="1" applyBorder="1" applyAlignment="1">
      <alignment horizontal="center" vertical="top"/>
    </xf>
    <xf numFmtId="10" fontId="3" fillId="11" borderId="73" xfId="1" applyNumberFormat="1" applyFont="1" applyFill="1" applyBorder="1" applyAlignment="1">
      <alignment horizontal="center" vertical="top"/>
    </xf>
    <xf numFmtId="43" fontId="1" fillId="11" borderId="40" xfId="3" applyNumberFormat="1" applyFont="1" applyFill="1" applyBorder="1" applyAlignment="1">
      <alignment horizontal="left" vertical="top" wrapText="1"/>
    </xf>
    <xf numFmtId="43" fontId="1" fillId="11" borderId="40" xfId="1" applyFont="1" applyFill="1" applyBorder="1" applyAlignment="1">
      <alignment horizontal="right" vertical="top"/>
    </xf>
    <xf numFmtId="10" fontId="1" fillId="11" borderId="41" xfId="1" applyNumberFormat="1" applyFont="1" applyFill="1" applyBorder="1" applyAlignment="1">
      <alignment horizontal="right" vertical="top"/>
    </xf>
    <xf numFmtId="49" fontId="3" fillId="11" borderId="39" xfId="3" applyNumberFormat="1" applyFont="1" applyFill="1" applyBorder="1" applyAlignment="1">
      <alignment horizontal="center" vertical="top" wrapText="1"/>
    </xf>
    <xf numFmtId="49" fontId="3" fillId="11" borderId="40" xfId="3" applyNumberFormat="1" applyFont="1" applyFill="1" applyBorder="1" applyAlignment="1">
      <alignment horizontal="center" vertical="top" wrapText="1"/>
    </xf>
    <xf numFmtId="0" fontId="3" fillId="11" borderId="40" xfId="3" applyNumberFormat="1" applyFont="1" applyFill="1" applyBorder="1" applyAlignment="1">
      <alignment horizontal="left" vertical="top" wrapText="1"/>
    </xf>
    <xf numFmtId="43" fontId="3" fillId="11" borderId="40" xfId="3" applyNumberFormat="1" applyFont="1" applyFill="1" applyBorder="1" applyAlignment="1">
      <alignment horizontal="left" vertical="top" wrapText="1"/>
    </xf>
    <xf numFmtId="43" fontId="3" fillId="11" borderId="40" xfId="1" applyFont="1" applyFill="1" applyBorder="1" applyAlignment="1">
      <alignment horizontal="right" vertical="top"/>
    </xf>
    <xf numFmtId="166" fontId="3" fillId="11" borderId="40" xfId="1" applyNumberFormat="1" applyFont="1" applyFill="1" applyBorder="1" applyAlignment="1">
      <alignment horizontal="right" vertical="top"/>
    </xf>
    <xf numFmtId="10" fontId="3" fillId="11" borderId="41" xfId="1" applyNumberFormat="1" applyFont="1" applyFill="1" applyBorder="1" applyAlignment="1">
      <alignment horizontal="right" vertical="top"/>
    </xf>
    <xf numFmtId="0" fontId="1" fillId="0" borderId="44" xfId="3" applyNumberFormat="1" applyFont="1" applyFill="1" applyBorder="1" applyAlignment="1">
      <alignment horizontal="center" vertical="top" wrapText="1"/>
    </xf>
    <xf numFmtId="49" fontId="25" fillId="0" borderId="39" xfId="3" applyNumberFormat="1" applyFont="1" applyFill="1" applyBorder="1" applyAlignment="1">
      <alignment horizontal="left" vertical="center" wrapText="1"/>
    </xf>
    <xf numFmtId="0" fontId="23" fillId="0" borderId="40" xfId="0" applyFont="1" applyBorder="1" applyAlignment="1">
      <alignment horizontal="center" vertical="center"/>
    </xf>
    <xf numFmtId="2" fontId="23" fillId="0" borderId="40" xfId="0" applyNumberFormat="1" applyFont="1" applyBorder="1" applyAlignment="1">
      <alignment horizontal="center" vertical="center"/>
    </xf>
    <xf numFmtId="167" fontId="23" fillId="0" borderId="40" xfId="0" applyNumberFormat="1" applyFont="1" applyBorder="1" applyAlignment="1">
      <alignment horizontal="center" vertical="center"/>
    </xf>
    <xf numFmtId="167" fontId="23" fillId="0" borderId="40" xfId="0" applyNumberFormat="1" applyFont="1" applyFill="1" applyBorder="1" applyAlignment="1">
      <alignment horizontal="center" vertical="center"/>
    </xf>
    <xf numFmtId="0" fontId="3" fillId="0" borderId="39" xfId="3" applyNumberFormat="1" applyFont="1" applyFill="1" applyBorder="1" applyAlignment="1">
      <alignment horizontal="left" vertical="top" wrapText="1"/>
    </xf>
    <xf numFmtId="0" fontId="1" fillId="0" borderId="40" xfId="3" applyNumberFormat="1" applyFont="1" applyFill="1" applyBorder="1" applyAlignment="1">
      <alignment horizontal="center" vertical="top" wrapText="1"/>
    </xf>
    <xf numFmtId="43" fontId="1" fillId="0" borderId="40" xfId="3" applyNumberFormat="1" applyFont="1" applyFill="1" applyBorder="1" applyAlignment="1">
      <alignment horizontal="left" vertical="top" wrapText="1"/>
    </xf>
    <xf numFmtId="49" fontId="3" fillId="11" borderId="51" xfId="3" applyNumberFormat="1" applyFont="1" applyFill="1" applyBorder="1" applyAlignment="1">
      <alignment horizontal="center" vertical="top" wrapText="1"/>
    </xf>
    <xf numFmtId="49" fontId="3" fillId="11" borderId="44" xfId="3" applyNumberFormat="1" applyFont="1" applyFill="1" applyBorder="1" applyAlignment="1">
      <alignment horizontal="center" vertical="top" wrapText="1"/>
    </xf>
    <xf numFmtId="0" fontId="3" fillId="11" borderId="44" xfId="3" applyNumberFormat="1" applyFont="1" applyFill="1" applyBorder="1" applyAlignment="1">
      <alignment horizontal="left" vertical="top" wrapText="1"/>
    </xf>
    <xf numFmtId="0" fontId="1" fillId="11" borderId="40" xfId="3" applyNumberFormat="1" applyFont="1" applyFill="1" applyBorder="1" applyAlignment="1">
      <alignment horizontal="center" vertical="top" wrapText="1"/>
    </xf>
    <xf numFmtId="49" fontId="3" fillId="11" borderId="22" xfId="3" applyNumberFormat="1" applyFont="1" applyFill="1" applyBorder="1" applyAlignment="1">
      <alignment horizontal="center" vertical="top" wrapText="1"/>
    </xf>
    <xf numFmtId="0" fontId="3" fillId="0" borderId="40" xfId="3" applyNumberFormat="1" applyFont="1" applyFill="1" applyBorder="1" applyAlignment="1">
      <alignment horizontal="center" vertical="top" wrapText="1"/>
    </xf>
    <xf numFmtId="43" fontId="3" fillId="0" borderId="40" xfId="3" applyNumberFormat="1" applyFont="1" applyFill="1" applyBorder="1" applyAlignment="1">
      <alignment horizontal="left" vertical="top" wrapText="1"/>
    </xf>
    <xf numFmtId="49" fontId="3" fillId="11" borderId="40" xfId="3" applyNumberFormat="1" applyFont="1" applyFill="1" applyBorder="1" applyAlignment="1">
      <alignment horizontal="left" vertical="top" wrapText="1"/>
    </xf>
    <xf numFmtId="49" fontId="3" fillId="0" borderId="39" xfId="3" applyNumberFormat="1" applyFont="1" applyFill="1" applyBorder="1" applyAlignment="1">
      <alignment horizontal="left" vertical="top" wrapText="1"/>
    </xf>
    <xf numFmtId="49" fontId="3" fillId="0" borderId="40" xfId="3" applyNumberFormat="1" applyFont="1" applyFill="1" applyBorder="1" applyAlignment="1">
      <alignment horizontal="left" vertical="top" wrapText="1"/>
    </xf>
    <xf numFmtId="43" fontId="1" fillId="0" borderId="44" xfId="3" applyNumberFormat="1" applyFont="1" applyFill="1" applyBorder="1" applyAlignment="1">
      <alignment horizontal="center" vertical="top" wrapText="1"/>
    </xf>
    <xf numFmtId="167" fontId="1" fillId="0" borderId="44" xfId="3" applyNumberFormat="1" applyFont="1" applyFill="1" applyBorder="1" applyAlignment="1">
      <alignment horizontal="center" vertical="top" wrapText="1"/>
    </xf>
    <xf numFmtId="167" fontId="23" fillId="0" borderId="79" xfId="0" applyNumberFormat="1" applyFont="1" applyBorder="1" applyAlignment="1">
      <alignment horizontal="right" vertical="center"/>
    </xf>
    <xf numFmtId="167" fontId="23" fillId="0" borderId="101" xfId="0" applyNumberFormat="1" applyFont="1" applyBorder="1" applyAlignment="1">
      <alignment horizontal="right" vertical="center"/>
    </xf>
    <xf numFmtId="167" fontId="22" fillId="0" borderId="63" xfId="0" applyNumberFormat="1" applyFont="1" applyBorder="1" applyAlignment="1">
      <alignment horizontal="right" vertical="center"/>
    </xf>
    <xf numFmtId="167" fontId="3" fillId="11" borderId="40" xfId="3" applyNumberFormat="1" applyFont="1" applyFill="1" applyBorder="1" applyAlignment="1">
      <alignment horizontal="center" vertical="top" wrapText="1"/>
    </xf>
    <xf numFmtId="167" fontId="1" fillId="0" borderId="40" xfId="3" applyNumberFormat="1" applyFont="1" applyFill="1" applyBorder="1" applyAlignment="1">
      <alignment horizontal="center" vertical="top" wrapText="1"/>
    </xf>
    <xf numFmtId="167" fontId="1" fillId="11" borderId="40" xfId="3" applyNumberFormat="1" applyFont="1" applyFill="1" applyBorder="1" applyAlignment="1">
      <alignment horizontal="center" vertical="top" wrapText="1"/>
    </xf>
    <xf numFmtId="167" fontId="3" fillId="0" borderId="40" xfId="3" applyNumberFormat="1" applyFont="1" applyFill="1" applyBorder="1" applyAlignment="1">
      <alignment horizontal="center" vertical="top" wrapText="1"/>
    </xf>
    <xf numFmtId="0" fontId="3" fillId="0" borderId="40" xfId="3" applyNumberFormat="1" applyFont="1" applyFill="1" applyBorder="1" applyAlignment="1">
      <alignment horizontal="left" vertical="top" wrapText="1"/>
    </xf>
    <xf numFmtId="167" fontId="3" fillId="11" borderId="44" xfId="3" applyNumberFormat="1" applyFont="1" applyFill="1" applyBorder="1" applyAlignment="1">
      <alignment horizontal="center" vertical="top" wrapText="1"/>
    </xf>
    <xf numFmtId="43" fontId="3" fillId="11" borderId="9" xfId="1" applyFont="1" applyFill="1" applyBorder="1" applyAlignment="1">
      <alignment horizontal="right" vertical="top"/>
    </xf>
    <xf numFmtId="166" fontId="3" fillId="11" borderId="79" xfId="1" applyNumberFormat="1" applyFont="1" applyFill="1" applyBorder="1" applyAlignment="1">
      <alignment horizontal="right" vertical="top"/>
    </xf>
    <xf numFmtId="10" fontId="3" fillId="11" borderId="44" xfId="1" applyNumberFormat="1" applyFont="1" applyFill="1" applyBorder="1" applyAlignment="1">
      <alignment horizontal="right" vertical="top"/>
    </xf>
    <xf numFmtId="49" fontId="3" fillId="11" borderId="40" xfId="1" applyNumberFormat="1" applyFont="1" applyFill="1" applyBorder="1" applyAlignment="1">
      <alignment horizontal="right" vertical="top"/>
    </xf>
    <xf numFmtId="49" fontId="3" fillId="0" borderId="40" xfId="3" applyNumberFormat="1" applyFont="1" applyFill="1" applyBorder="1" applyAlignment="1">
      <alignment horizontal="center" vertical="top" wrapText="1"/>
    </xf>
    <xf numFmtId="49" fontId="3" fillId="6" borderId="89" xfId="3" applyNumberFormat="1" applyFont="1" applyFill="1" applyBorder="1" applyAlignment="1">
      <alignment horizontal="center" vertical="center" wrapText="1"/>
    </xf>
    <xf numFmtId="49" fontId="3" fillId="6" borderId="88" xfId="3" applyNumberFormat="1" applyFont="1" applyFill="1" applyBorder="1" applyAlignment="1">
      <alignment horizontal="center" vertical="center" wrapText="1"/>
    </xf>
    <xf numFmtId="0" fontId="3" fillId="6" borderId="90" xfId="3" applyNumberFormat="1" applyFont="1" applyFill="1" applyBorder="1" applyAlignment="1">
      <alignment horizontal="center" vertical="center" wrapText="1"/>
    </xf>
    <xf numFmtId="0" fontId="3" fillId="6" borderId="90" xfId="3" applyFont="1" applyFill="1" applyBorder="1" applyAlignment="1">
      <alignment horizontal="center" vertical="center" wrapText="1"/>
    </xf>
    <xf numFmtId="0" fontId="3" fillId="6" borderId="90" xfId="0" applyFont="1" applyFill="1" applyBorder="1" applyAlignment="1">
      <alignment horizontal="center" vertical="center" wrapText="1"/>
    </xf>
    <xf numFmtId="43" fontId="3" fillId="6" borderId="90" xfId="1" applyFont="1" applyFill="1" applyBorder="1" applyAlignment="1">
      <alignment horizontal="center" vertical="center" wrapText="1"/>
    </xf>
    <xf numFmtId="43" fontId="3" fillId="6" borderId="91" xfId="1" applyFont="1" applyFill="1" applyBorder="1" applyAlignment="1">
      <alignment horizontal="center" vertical="center" wrapText="1"/>
    </xf>
    <xf numFmtId="10" fontId="3" fillId="6" borderId="91" xfId="1" applyNumberFormat="1" applyFont="1" applyFill="1" applyBorder="1" applyAlignment="1">
      <alignment horizontal="center" vertical="center" wrapText="1"/>
    </xf>
    <xf numFmtId="10" fontId="1" fillId="0" borderId="79" xfId="1" applyNumberFormat="1" applyFont="1" applyFill="1" applyBorder="1" applyAlignment="1">
      <alignment horizontal="right" vertical="top"/>
    </xf>
    <xf numFmtId="0" fontId="5" fillId="4" borderId="0" xfId="0" applyFont="1" applyFill="1" applyAlignment="1" applyProtection="1">
      <alignment vertical="top"/>
    </xf>
    <xf numFmtId="0" fontId="10" fillId="6" borderId="15" xfId="0" applyNumberFormat="1" applyFont="1" applyFill="1" applyBorder="1" applyAlignment="1">
      <alignment vertical="top"/>
    </xf>
    <xf numFmtId="0" fontId="9" fillId="6" borderId="49" xfId="0" applyNumberFormat="1" applyFont="1" applyFill="1" applyBorder="1" applyAlignment="1">
      <alignment vertical="top"/>
    </xf>
    <xf numFmtId="0" fontId="9" fillId="6" borderId="50" xfId="0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 applyProtection="1">
      <alignment horizontal="left"/>
    </xf>
    <xf numFmtId="0" fontId="4" fillId="6" borderId="85" xfId="0" applyNumberFormat="1" applyFont="1" applyFill="1" applyBorder="1" applyAlignment="1" applyProtection="1">
      <alignment horizontal="left"/>
    </xf>
    <xf numFmtId="0" fontId="5" fillId="6" borderId="57" xfId="0" applyNumberFormat="1" applyFont="1" applyFill="1" applyBorder="1" applyAlignment="1" applyProtection="1">
      <alignment vertical="top"/>
    </xf>
    <xf numFmtId="0" fontId="5" fillId="6" borderId="0" xfId="0" applyNumberFormat="1" applyFont="1" applyFill="1" applyBorder="1" applyAlignment="1" applyProtection="1">
      <alignment vertical="top"/>
    </xf>
    <xf numFmtId="0" fontId="5" fillId="6" borderId="85" xfId="0" applyNumberFormat="1" applyFont="1" applyFill="1" applyBorder="1" applyAlignment="1" applyProtection="1">
      <alignment vertical="top"/>
    </xf>
    <xf numFmtId="0" fontId="21" fillId="6" borderId="85" xfId="0" applyNumberFormat="1" applyFont="1" applyFill="1" applyBorder="1" applyAlignment="1">
      <alignment vertical="top" wrapText="1"/>
    </xf>
    <xf numFmtId="0" fontId="4" fillId="6" borderId="0" xfId="0" applyNumberFormat="1" applyFont="1" applyFill="1" applyBorder="1" applyAlignment="1" applyProtection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85" xfId="0" applyNumberFormat="1" applyFont="1" applyFill="1" applyBorder="1" applyAlignment="1">
      <alignment horizontal="left" vertical="top" wrapText="1"/>
    </xf>
    <xf numFmtId="0" fontId="5" fillId="6" borderId="98" xfId="0" applyNumberFormat="1" applyFont="1" applyFill="1" applyBorder="1" applyAlignment="1" applyProtection="1">
      <alignment horizontal="left" vertical="top"/>
    </xf>
    <xf numFmtId="0" fontId="4" fillId="6" borderId="77" xfId="0" applyNumberFormat="1" applyFont="1" applyFill="1" applyBorder="1" applyAlignment="1" applyProtection="1">
      <alignment horizontal="left" vertical="top" wrapText="1"/>
    </xf>
    <xf numFmtId="0" fontId="5" fillId="6" borderId="77" xfId="0" applyNumberFormat="1" applyFont="1" applyFill="1" applyBorder="1" applyAlignment="1">
      <alignment horizontal="left" vertical="top" wrapText="1"/>
    </xf>
    <xf numFmtId="0" fontId="5" fillId="6" borderId="99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0" fontId="1" fillId="0" borderId="79" xfId="1" applyNumberFormat="1" applyFont="1" applyFill="1" applyBorder="1" applyAlignment="1">
      <alignment horizontal="right" vertical="top"/>
    </xf>
    <xf numFmtId="0" fontId="22" fillId="11" borderId="92" xfId="3" applyFont="1" applyFill="1" applyBorder="1" applyAlignment="1">
      <alignment horizontal="center" vertical="top" wrapText="1"/>
    </xf>
    <xf numFmtId="0" fontId="22" fillId="11" borderId="86" xfId="3" applyFont="1" applyFill="1" applyBorder="1" applyAlignment="1">
      <alignment horizontal="center" vertical="center" wrapText="1"/>
    </xf>
    <xf numFmtId="0" fontId="22" fillId="11" borderId="22" xfId="3" applyFont="1" applyFill="1" applyBorder="1" applyAlignment="1">
      <alignment horizontal="center" vertical="top" wrapText="1"/>
    </xf>
    <xf numFmtId="0" fontId="22" fillId="11" borderId="40" xfId="3" applyFont="1" applyFill="1" applyBorder="1" applyAlignment="1">
      <alignment horizontal="center" vertical="center" wrapText="1"/>
    </xf>
    <xf numFmtId="2" fontId="22" fillId="11" borderId="40" xfId="3" applyNumberFormat="1" applyFont="1" applyFill="1" applyBorder="1" applyAlignment="1">
      <alignment horizontal="center" vertical="center" wrapText="1"/>
    </xf>
    <xf numFmtId="167" fontId="22" fillId="11" borderId="40" xfId="3" applyNumberFormat="1" applyFont="1" applyFill="1" applyBorder="1" applyAlignment="1">
      <alignment horizontal="center" vertical="center" wrapText="1"/>
    </xf>
    <xf numFmtId="167" fontId="22" fillId="11" borderId="63" xfId="3" applyNumberFormat="1" applyFont="1" applyFill="1" applyBorder="1" applyAlignment="1">
      <alignment horizontal="center" vertical="center" wrapText="1"/>
    </xf>
    <xf numFmtId="0" fontId="22" fillId="11" borderId="19" xfId="3" applyFont="1" applyFill="1" applyBorder="1" applyAlignment="1">
      <alignment horizontal="center" vertical="top" wrapText="1"/>
    </xf>
    <xf numFmtId="167" fontId="22" fillId="11" borderId="74" xfId="3" applyNumberFormat="1" applyFont="1" applyFill="1" applyBorder="1" applyAlignment="1">
      <alignment horizontal="center" vertical="center" wrapText="1"/>
    </xf>
    <xf numFmtId="0" fontId="22" fillId="11" borderId="11" xfId="3" applyFont="1" applyFill="1" applyBorder="1" applyAlignment="1">
      <alignment horizontal="center" vertical="center" wrapText="1"/>
    </xf>
    <xf numFmtId="0" fontId="22" fillId="11" borderId="8" xfId="3" applyFont="1" applyFill="1" applyBorder="1" applyAlignment="1">
      <alignment horizontal="center" vertical="center" wrapText="1"/>
    </xf>
    <xf numFmtId="2" fontId="22" fillId="11" borderId="8" xfId="3" applyNumberFormat="1" applyFont="1" applyFill="1" applyBorder="1" applyAlignment="1">
      <alignment horizontal="center" vertical="center" wrapText="1"/>
    </xf>
    <xf numFmtId="167" fontId="22" fillId="11" borderId="8" xfId="3" applyNumberFormat="1" applyFont="1" applyFill="1" applyBorder="1" applyAlignment="1">
      <alignment horizontal="center" vertical="center" wrapText="1"/>
    </xf>
    <xf numFmtId="10" fontId="3" fillId="11" borderId="8" xfId="1" applyNumberFormat="1" applyFont="1" applyFill="1" applyBorder="1" applyAlignment="1">
      <alignment horizontal="center" vertical="top"/>
    </xf>
    <xf numFmtId="43" fontId="3" fillId="0" borderId="8" xfId="1" applyFont="1" applyFill="1" applyBorder="1" applyAlignment="1">
      <alignment horizontal="center" vertical="top"/>
    </xf>
    <xf numFmtId="0" fontId="23" fillId="0" borderId="92" xfId="3" applyFont="1" applyFill="1" applyBorder="1" applyAlignment="1">
      <alignment horizontal="center" vertical="top" wrapText="1"/>
    </xf>
    <xf numFmtId="0" fontId="23" fillId="0" borderId="8" xfId="3" applyFont="1" applyFill="1" applyBorder="1" applyAlignment="1">
      <alignment horizontal="center" vertical="center" wrapText="1"/>
    </xf>
    <xf numFmtId="2" fontId="23" fillId="0" borderId="8" xfId="3" applyNumberFormat="1" applyFont="1" applyFill="1" applyBorder="1" applyAlignment="1">
      <alignment horizontal="center" vertical="center" wrapText="1"/>
    </xf>
    <xf numFmtId="167" fontId="23" fillId="0" borderId="8" xfId="3" applyNumberFormat="1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left" vertical="center" wrapText="1"/>
    </xf>
    <xf numFmtId="0" fontId="22" fillId="11" borderId="11" xfId="3" applyFont="1" applyFill="1" applyBorder="1" applyAlignment="1">
      <alignment horizontal="left" vertical="center" wrapText="1"/>
    </xf>
    <xf numFmtId="0" fontId="23" fillId="0" borderId="44" xfId="3" applyFont="1" applyFill="1" applyBorder="1" applyAlignment="1">
      <alignment horizontal="left" vertical="center" wrapText="1"/>
    </xf>
    <xf numFmtId="167" fontId="23" fillId="0" borderId="79" xfId="3" applyNumberFormat="1" applyFont="1" applyFill="1" applyBorder="1" applyAlignment="1">
      <alignment horizontal="center" vertical="center" wrapText="1"/>
    </xf>
    <xf numFmtId="167" fontId="22" fillId="0" borderId="52" xfId="3" applyNumberFormat="1" applyFont="1" applyFill="1" applyBorder="1" applyAlignment="1">
      <alignment horizontal="center" vertical="center" wrapText="1"/>
    </xf>
    <xf numFmtId="43" fontId="3" fillId="11" borderId="52" xfId="1" applyFont="1" applyFill="1" applyBorder="1" applyAlignment="1">
      <alignment horizontal="center" vertical="top"/>
    </xf>
    <xf numFmtId="10" fontId="3" fillId="11" borderId="52" xfId="1" applyNumberFormat="1" applyFont="1" applyFill="1" applyBorder="1" applyAlignment="1">
      <alignment horizontal="center" vertical="top"/>
    </xf>
    <xf numFmtId="167" fontId="3" fillId="0" borderId="41" xfId="1" applyNumberFormat="1" applyFont="1" applyFill="1" applyBorder="1" applyAlignment="1">
      <alignment horizontal="center" vertical="top"/>
    </xf>
    <xf numFmtId="167" fontId="1" fillId="0" borderId="41" xfId="1" applyNumberFormat="1" applyFont="1" applyFill="1" applyBorder="1" applyAlignment="1">
      <alignment horizontal="center" vertical="top"/>
    </xf>
    <xf numFmtId="43" fontId="1" fillId="0" borderId="41" xfId="1" applyFont="1" applyFill="1" applyBorder="1" applyAlignment="1">
      <alignment horizontal="center" vertical="top"/>
    </xf>
    <xf numFmtId="167" fontId="3" fillId="0" borderId="8" xfId="1" applyNumberFormat="1" applyFont="1" applyFill="1" applyBorder="1" applyAlignment="1">
      <alignment horizontal="center" vertical="top"/>
    </xf>
    <xf numFmtId="167" fontId="1" fillId="0" borderId="41" xfId="1" applyNumberFormat="1" applyFont="1" applyFill="1" applyBorder="1" applyAlignment="1">
      <alignment horizontal="right" vertical="top"/>
    </xf>
    <xf numFmtId="167" fontId="3" fillId="0" borderId="41" xfId="1" applyNumberFormat="1" applyFont="1" applyFill="1" applyBorder="1" applyAlignment="1">
      <alignment horizontal="right" vertical="top"/>
    </xf>
    <xf numFmtId="43" fontId="3" fillId="6" borderId="88" xfId="1" applyFont="1" applyFill="1" applyBorder="1" applyAlignment="1">
      <alignment horizontal="center" vertical="center" wrapText="1"/>
    </xf>
    <xf numFmtId="43" fontId="3" fillId="11" borderId="74" xfId="1" applyFont="1" applyFill="1" applyBorder="1" applyAlignment="1">
      <alignment horizontal="center" vertical="top"/>
    </xf>
    <xf numFmtId="166" fontId="3" fillId="11" borderId="63" xfId="1" applyNumberFormat="1" applyFont="1" applyFill="1" applyBorder="1" applyAlignment="1">
      <alignment horizontal="right" vertical="top"/>
    </xf>
    <xf numFmtId="166" fontId="1" fillId="11" borderId="63" xfId="1" applyNumberFormat="1" applyFont="1" applyFill="1" applyBorder="1" applyAlignment="1">
      <alignment horizontal="right" vertical="top"/>
    </xf>
    <xf numFmtId="43" fontId="3" fillId="6" borderId="42" xfId="1" applyFont="1" applyFill="1" applyBorder="1" applyAlignment="1">
      <alignment horizontal="center" vertical="center" wrapText="1"/>
    </xf>
    <xf numFmtId="167" fontId="22" fillId="11" borderId="52" xfId="3" applyNumberFormat="1" applyFont="1" applyFill="1" applyBorder="1" applyAlignment="1">
      <alignment horizontal="center" vertical="center" wrapText="1"/>
    </xf>
    <xf numFmtId="167" fontId="3" fillId="11" borderId="63" xfId="3" applyNumberFormat="1" applyFont="1" applyFill="1" applyBorder="1" applyAlignment="1">
      <alignment horizontal="right" vertical="top" wrapText="1"/>
    </xf>
    <xf numFmtId="167" fontId="1" fillId="0" borderId="79" xfId="3" applyNumberFormat="1" applyFont="1" applyFill="1" applyBorder="1" applyAlignment="1">
      <alignment horizontal="right" vertical="top" wrapText="1"/>
    </xf>
    <xf numFmtId="167" fontId="3" fillId="0" borderId="63" xfId="3" applyNumberFormat="1" applyFont="1" applyFill="1" applyBorder="1" applyAlignment="1">
      <alignment horizontal="right" vertical="top" wrapText="1"/>
    </xf>
    <xf numFmtId="167" fontId="1" fillId="11" borderId="63" xfId="3" applyNumberFormat="1" applyFont="1" applyFill="1" applyBorder="1" applyAlignment="1">
      <alignment horizontal="right" vertical="top" wrapText="1"/>
    </xf>
    <xf numFmtId="43" fontId="3" fillId="7" borderId="42" xfId="1" applyFont="1" applyFill="1" applyBorder="1" applyAlignment="1">
      <alignment horizontal="right" vertical="top"/>
    </xf>
    <xf numFmtId="43" fontId="1" fillId="0" borderId="103" xfId="1" applyFont="1" applyFill="1" applyBorder="1" applyAlignment="1">
      <alignment horizontal="center" vertical="top"/>
    </xf>
    <xf numFmtId="0" fontId="1" fillId="0" borderId="101" xfId="1" applyNumberFormat="1" applyFont="1" applyFill="1" applyBorder="1" applyAlignment="1">
      <alignment horizontal="right" vertical="top"/>
    </xf>
    <xf numFmtId="167" fontId="3" fillId="0" borderId="103" xfId="1" applyNumberFormat="1" applyFont="1" applyFill="1" applyBorder="1" applyAlignment="1">
      <alignment horizontal="right" vertical="top"/>
    </xf>
    <xf numFmtId="10" fontId="1" fillId="0" borderId="101" xfId="1" applyNumberFormat="1" applyFont="1" applyFill="1" applyBorder="1" applyAlignment="1">
      <alignment horizontal="right" vertical="top"/>
    </xf>
    <xf numFmtId="166" fontId="3" fillId="7" borderId="6" xfId="1" applyNumberFormat="1" applyFont="1" applyFill="1" applyBorder="1" applyAlignment="1">
      <alignment vertical="top"/>
    </xf>
    <xf numFmtId="166" fontId="3" fillId="7" borderId="42" xfId="1" applyNumberFormat="1" applyFont="1" applyFill="1" applyBorder="1" applyAlignment="1">
      <alignment vertical="top"/>
    </xf>
    <xf numFmtId="43" fontId="3" fillId="7" borderId="88" xfId="1" applyFont="1" applyFill="1" applyBorder="1" applyAlignment="1">
      <alignment vertical="top"/>
    </xf>
    <xf numFmtId="10" fontId="3" fillId="7" borderId="91" xfId="1" applyNumberFormat="1" applyFont="1" applyFill="1" applyBorder="1" applyAlignment="1">
      <alignment vertical="top"/>
    </xf>
    <xf numFmtId="43" fontId="3" fillId="7" borderId="7" xfId="1" applyFont="1" applyFill="1" applyBorder="1" applyAlignment="1">
      <alignment vertical="top"/>
    </xf>
    <xf numFmtId="0" fontId="3" fillId="11" borderId="44" xfId="3" applyNumberFormat="1" applyFont="1" applyFill="1" applyBorder="1" applyAlignment="1">
      <alignment horizontal="center" vertical="top" wrapText="1"/>
    </xf>
    <xf numFmtId="43" fontId="3" fillId="11" borderId="44" xfId="3" applyNumberFormat="1" applyFont="1" applyFill="1" applyBorder="1" applyAlignment="1">
      <alignment horizontal="center" vertical="top" wrapText="1"/>
    </xf>
    <xf numFmtId="167" fontId="3" fillId="11" borderId="79" xfId="3" applyNumberFormat="1" applyFont="1" applyFill="1" applyBorder="1" applyAlignment="1">
      <alignment horizontal="right" vertical="top" wrapText="1"/>
    </xf>
    <xf numFmtId="166" fontId="3" fillId="11" borderId="9" xfId="1" applyNumberFormat="1" applyFont="1" applyFill="1" applyBorder="1" applyAlignment="1">
      <alignment horizontal="right" vertical="top"/>
    </xf>
    <xf numFmtId="166" fontId="3" fillId="11" borderId="52" xfId="1" applyNumberFormat="1" applyFont="1" applyFill="1" applyBorder="1" applyAlignment="1">
      <alignment horizontal="right" vertical="top"/>
    </xf>
    <xf numFmtId="0" fontId="3" fillId="11" borderId="40" xfId="3" applyNumberFormat="1" applyFont="1" applyFill="1" applyBorder="1" applyAlignment="1">
      <alignment horizontal="center" vertical="top" wrapText="1"/>
    </xf>
    <xf numFmtId="43" fontId="3" fillId="11" borderId="40" xfId="3" applyNumberFormat="1" applyFont="1" applyFill="1" applyBorder="1" applyAlignment="1">
      <alignment horizontal="center" vertical="top" wrapText="1"/>
    </xf>
    <xf numFmtId="14" fontId="22" fillId="4" borderId="49" xfId="0" applyNumberFormat="1" applyFont="1" applyFill="1" applyBorder="1" applyAlignment="1"/>
    <xf numFmtId="49" fontId="22" fillId="11" borderId="98" xfId="3" applyNumberFormat="1" applyFont="1" applyFill="1" applyBorder="1" applyAlignment="1">
      <alignment horizontal="center" vertical="top"/>
    </xf>
    <xf numFmtId="49" fontId="22" fillId="11" borderId="77" xfId="3" applyNumberFormat="1" applyFont="1" applyFill="1" applyBorder="1" applyAlignment="1">
      <alignment horizontal="center" vertical="center"/>
    </xf>
    <xf numFmtId="49" fontId="22" fillId="11" borderId="77" xfId="3" applyNumberFormat="1" applyFont="1" applyFill="1" applyBorder="1" applyAlignment="1">
      <alignment horizontal="center" vertical="center" wrapText="1"/>
    </xf>
    <xf numFmtId="0" fontId="23" fillId="11" borderId="77" xfId="3" applyFont="1" applyFill="1" applyBorder="1" applyAlignment="1">
      <alignment horizontal="center" vertical="center"/>
    </xf>
    <xf numFmtId="2" fontId="23" fillId="11" borderId="77" xfId="1" applyNumberFormat="1" applyFont="1" applyFill="1" applyBorder="1" applyAlignment="1">
      <alignment horizontal="center" vertical="center"/>
    </xf>
    <xf numFmtId="167" fontId="22" fillId="11" borderId="99" xfId="1" applyNumberFormat="1" applyFont="1" applyFill="1" applyBorder="1" applyAlignment="1">
      <alignment horizontal="center" vertical="center"/>
    </xf>
    <xf numFmtId="49" fontId="23" fillId="11" borderId="22" xfId="3" applyNumberFormat="1" applyFont="1" applyFill="1" applyBorder="1" applyAlignment="1">
      <alignment horizontal="center" vertical="top" wrapText="1"/>
    </xf>
    <xf numFmtId="49" fontId="23" fillId="11" borderId="40" xfId="3" applyNumberFormat="1" applyFont="1" applyFill="1" applyBorder="1" applyAlignment="1">
      <alignment horizontal="center" vertical="center" wrapText="1"/>
    </xf>
    <xf numFmtId="49" fontId="25" fillId="11" borderId="40" xfId="3" applyNumberFormat="1" applyFont="1" applyFill="1" applyBorder="1" applyAlignment="1">
      <alignment horizontal="center" vertical="center" wrapText="1"/>
    </xf>
    <xf numFmtId="2" fontId="23" fillId="11" borderId="40" xfId="3" applyNumberFormat="1" applyFont="1" applyFill="1" applyBorder="1" applyAlignment="1">
      <alignment horizontal="center" vertical="center" wrapText="1"/>
    </xf>
    <xf numFmtId="167" fontId="23" fillId="11" borderId="40" xfId="3" applyNumberFormat="1" applyFont="1" applyFill="1" applyBorder="1" applyAlignment="1">
      <alignment horizontal="center" vertical="center" wrapText="1"/>
    </xf>
    <xf numFmtId="167" fontId="23" fillId="11" borderId="63" xfId="3" applyNumberFormat="1" applyFont="1" applyFill="1" applyBorder="1" applyAlignment="1">
      <alignment horizontal="center" vertical="center" wrapText="1"/>
    </xf>
    <xf numFmtId="0" fontId="23" fillId="11" borderId="39" xfId="3" applyFont="1" applyFill="1" applyBorder="1" applyAlignment="1">
      <alignment horizontal="center" vertical="center" wrapText="1"/>
    </xf>
    <xf numFmtId="0" fontId="23" fillId="11" borderId="40" xfId="3" applyFont="1" applyFill="1" applyBorder="1" applyAlignment="1">
      <alignment horizontal="center" vertical="center" wrapText="1"/>
    </xf>
    <xf numFmtId="0" fontId="25" fillId="11" borderId="40" xfId="3" applyFont="1" applyFill="1" applyBorder="1" applyAlignment="1">
      <alignment horizontal="center" vertical="center" wrapText="1"/>
    </xf>
    <xf numFmtId="0" fontId="23" fillId="11" borderId="41" xfId="3" applyFont="1" applyFill="1" applyBorder="1" applyAlignment="1">
      <alignment horizontal="center" vertical="center" wrapText="1"/>
    </xf>
    <xf numFmtId="49" fontId="23" fillId="11" borderId="57" xfId="3" applyNumberFormat="1" applyFont="1" applyFill="1" applyBorder="1" applyAlignment="1">
      <alignment horizontal="center" vertical="top" wrapText="1"/>
    </xf>
    <xf numFmtId="49" fontId="23" fillId="11" borderId="0" xfId="3" applyNumberFormat="1" applyFont="1" applyFill="1" applyBorder="1" applyAlignment="1">
      <alignment horizontal="center" vertical="center" wrapText="1"/>
    </xf>
    <xf numFmtId="49" fontId="25" fillId="11" borderId="0" xfId="3" applyNumberFormat="1" applyFont="1" applyFill="1" applyBorder="1" applyAlignment="1">
      <alignment horizontal="center" vertical="center" wrapText="1"/>
    </xf>
    <xf numFmtId="2" fontId="23" fillId="11" borderId="0" xfId="3" applyNumberFormat="1" applyFont="1" applyFill="1" applyBorder="1" applyAlignment="1">
      <alignment horizontal="center" vertical="center" wrapText="1"/>
    </xf>
    <xf numFmtId="167" fontId="23" fillId="11" borderId="0" xfId="3" applyNumberFormat="1" applyFont="1" applyFill="1" applyBorder="1" applyAlignment="1">
      <alignment horizontal="center" vertical="center" wrapText="1"/>
    </xf>
    <xf numFmtId="167" fontId="23" fillId="11" borderId="85" xfId="3" applyNumberFormat="1" applyFont="1" applyFill="1" applyBorder="1" applyAlignment="1">
      <alignment horizontal="center" vertical="center" wrapText="1"/>
    </xf>
    <xf numFmtId="2" fontId="23" fillId="11" borderId="0" xfId="1" applyNumberFormat="1" applyFont="1" applyFill="1" applyBorder="1" applyAlignment="1">
      <alignment horizontal="center" vertical="center" wrapText="1"/>
    </xf>
    <xf numFmtId="167" fontId="23" fillId="11" borderId="0" xfId="1" applyNumberFormat="1" applyFont="1" applyFill="1" applyBorder="1" applyAlignment="1">
      <alignment horizontal="center" vertical="center" wrapText="1"/>
    </xf>
    <xf numFmtId="167" fontId="23" fillId="11" borderId="85" xfId="1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wrapText="1"/>
    </xf>
    <xf numFmtId="167" fontId="22" fillId="0" borderId="44" xfId="0" applyNumberFormat="1" applyFont="1" applyBorder="1" applyAlignment="1">
      <alignment horizontal="center" vertical="center"/>
    </xf>
    <xf numFmtId="49" fontId="24" fillId="0" borderId="44" xfId="3" applyNumberFormat="1" applyFont="1" applyFill="1" applyBorder="1" applyAlignment="1">
      <alignment horizontal="left" vertical="center" wrapText="1"/>
    </xf>
    <xf numFmtId="49" fontId="18" fillId="6" borderId="57" xfId="0" applyNumberFormat="1" applyFont="1" applyFill="1" applyBorder="1" applyAlignment="1">
      <alignment horizontal="left" vertical="top" wrapText="1"/>
    </xf>
    <xf numFmtId="49" fontId="18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center" wrapText="1"/>
    </xf>
    <xf numFmtId="49" fontId="21" fillId="6" borderId="85" xfId="0" applyNumberFormat="1" applyFont="1" applyFill="1" applyBorder="1" applyAlignment="1">
      <alignment horizontal="left" vertical="center" wrapText="1"/>
    </xf>
    <xf numFmtId="0" fontId="21" fillId="6" borderId="57" xfId="0" applyFont="1" applyFill="1" applyBorder="1" applyAlignment="1">
      <alignment horizontal="left" vertical="center" wrapText="1"/>
    </xf>
    <xf numFmtId="0" fontId="21" fillId="6" borderId="0" xfId="0" applyFont="1" applyFill="1" applyBorder="1" applyAlignment="1">
      <alignment horizontal="left" vertical="center" wrapText="1"/>
    </xf>
    <xf numFmtId="49" fontId="21" fillId="6" borderId="57" xfId="0" applyNumberFormat="1" applyFont="1" applyFill="1" applyBorder="1" applyAlignment="1">
      <alignment horizontal="justify" vertical="top" wrapText="1"/>
    </xf>
    <xf numFmtId="0" fontId="20" fillId="6" borderId="0" xfId="0" applyFont="1" applyFill="1" applyBorder="1" applyAlignment="1">
      <alignment horizontal="justify" vertical="top"/>
    </xf>
    <xf numFmtId="0" fontId="20" fillId="6" borderId="85" xfId="0" applyFont="1" applyFill="1" applyBorder="1" applyAlignment="1">
      <alignment horizontal="justify" vertical="top"/>
    </xf>
    <xf numFmtId="167" fontId="22" fillId="11" borderId="77" xfId="3" applyNumberFormat="1" applyFont="1" applyFill="1" applyBorder="1" applyAlignment="1">
      <alignment horizontal="right" vertical="center"/>
    </xf>
    <xf numFmtId="0" fontId="20" fillId="6" borderId="57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0" fillId="6" borderId="85" xfId="0" applyFont="1" applyFill="1" applyBorder="1" applyAlignment="1">
      <alignment horizontal="left" vertical="center" wrapText="1"/>
    </xf>
    <xf numFmtId="49" fontId="4" fillId="9" borderId="57" xfId="0" applyNumberFormat="1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>
      <alignment horizontal="justify" vertical="top" wrapText="1"/>
    </xf>
    <xf numFmtId="0" fontId="4" fillId="9" borderId="85" xfId="0" applyFont="1" applyFill="1" applyBorder="1" applyAlignment="1">
      <alignment horizontal="justify" vertical="top" wrapText="1"/>
    </xf>
    <xf numFmtId="49" fontId="4" fillId="9" borderId="57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5" fillId="9" borderId="0" xfId="0" applyNumberFormat="1" applyFont="1" applyFill="1" applyBorder="1" applyAlignment="1">
      <alignment horizontal="left" vertical="top" wrapText="1"/>
    </xf>
    <xf numFmtId="0" fontId="5" fillId="9" borderId="85" xfId="0" applyNumberFormat="1" applyFont="1" applyFill="1" applyBorder="1" applyAlignment="1">
      <alignment horizontal="left" vertical="top" wrapText="1"/>
    </xf>
    <xf numFmtId="49" fontId="4" fillId="9" borderId="98" xfId="0" applyNumberFormat="1" applyFont="1" applyFill="1" applyBorder="1" applyAlignment="1" applyProtection="1">
      <alignment horizontal="left" vertical="top"/>
    </xf>
    <xf numFmtId="49" fontId="4" fillId="9" borderId="77" xfId="0" applyNumberFormat="1" applyFont="1" applyFill="1" applyBorder="1" applyAlignment="1" applyProtection="1">
      <alignment horizontal="left" vertical="top"/>
    </xf>
    <xf numFmtId="49" fontId="4" fillId="9" borderId="99" xfId="0" applyNumberFormat="1" applyFont="1" applyFill="1" applyBorder="1" applyAlignment="1" applyProtection="1">
      <alignment horizontal="left" vertical="top"/>
    </xf>
    <xf numFmtId="0" fontId="4" fillId="9" borderId="57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/>
    </xf>
    <xf numFmtId="0" fontId="5" fillId="9" borderId="0" xfId="0" applyNumberFormat="1" applyFont="1" applyFill="1" applyBorder="1" applyAlignment="1">
      <alignment horizontal="left" vertical="top"/>
    </xf>
    <xf numFmtId="0" fontId="5" fillId="9" borderId="85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top" wrapText="1"/>
    </xf>
    <xf numFmtId="0" fontId="14" fillId="2" borderId="47" xfId="0" applyFont="1" applyFill="1" applyBorder="1" applyAlignment="1" applyProtection="1">
      <alignment horizontal="center" vertical="top" wrapText="1"/>
    </xf>
    <xf numFmtId="0" fontId="14" fillId="2" borderId="4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164" fontId="6" fillId="2" borderId="7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3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49" fontId="4" fillId="6" borderId="57" xfId="0" applyNumberFormat="1" applyFont="1" applyFill="1" applyBorder="1" applyAlignment="1">
      <alignment horizontal="left" vertical="top" wrapText="1"/>
    </xf>
    <xf numFmtId="49" fontId="4" fillId="6" borderId="0" xfId="0" applyNumberFormat="1" applyFont="1" applyFill="1" applyBorder="1" applyAlignment="1">
      <alignment horizontal="left" vertical="top" wrapText="1"/>
    </xf>
    <xf numFmtId="49" fontId="21" fillId="6" borderId="57" xfId="0" applyNumberFormat="1" applyFont="1" applyFill="1" applyBorder="1" applyAlignment="1">
      <alignment horizontal="left" vertical="top" wrapText="1"/>
    </xf>
    <xf numFmtId="0" fontId="21" fillId="6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6" fillId="4" borderId="14" xfId="0" applyFont="1" applyFill="1" applyBorder="1" applyAlignment="1" applyProtection="1">
      <alignment horizontal="center" vertical="top" wrapText="1"/>
    </xf>
    <xf numFmtId="0" fontId="26" fillId="4" borderId="0" xfId="0" applyFont="1" applyFill="1" applyBorder="1" applyAlignment="1" applyProtection="1">
      <alignment horizontal="center" vertical="top" wrapText="1"/>
    </xf>
    <xf numFmtId="0" fontId="26" fillId="4" borderId="45" xfId="0" applyFont="1" applyFill="1" applyBorder="1" applyAlignment="1" applyProtection="1">
      <alignment horizontal="center" vertical="top" wrapText="1"/>
    </xf>
    <xf numFmtId="0" fontId="21" fillId="6" borderId="57" xfId="0" applyNumberFormat="1" applyFont="1" applyFill="1" applyBorder="1" applyAlignment="1">
      <alignment horizontal="left" vertical="top" wrapText="1"/>
    </xf>
    <xf numFmtId="0" fontId="21" fillId="6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</cellXfs>
  <cellStyles count="7">
    <cellStyle name="Moeda" xfId="2" builtinId="4"/>
    <cellStyle name="Normal" xfId="0" builtinId="0"/>
    <cellStyle name="Normal 16 2" xfId="4"/>
    <cellStyle name="Normal_Planilha de Preços Unitários 2000-2001" xfId="3"/>
    <cellStyle name="Porcentagem 3" xfId="5"/>
    <cellStyle name="Vírgula" xfId="1" builtinId="3"/>
    <cellStyle name="Vírgula 2" xfId="6"/>
  </cellStyles>
  <dxfs count="23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8370261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="" xmlns:a16="http://schemas.microsoft.com/office/drawing/2014/main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0854" y="100854"/>
          <a:ext cx="6332979" cy="828015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=""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=""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3</xdr:col>
      <xdr:colOff>275080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7574893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Planejamento e Desenvolvimento Econômico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8</xdr:row>
      <xdr:rowOff>77754</xdr:rowOff>
    </xdr:from>
    <xdr:to>
      <xdr:col>18</xdr:col>
      <xdr:colOff>47624</xdr:colOff>
      <xdr:row>54</xdr:row>
      <xdr:rowOff>57149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63754"/>
          <a:ext cx="7410449" cy="8742395"/>
        </a:xfrm>
        <a:prstGeom prst="rect">
          <a:avLst/>
        </a:prstGeom>
      </xdr:spPr>
    </xdr:pic>
    <xdr:clientData/>
  </xdr:twoCellAnchor>
  <xdr:twoCellAnchor>
    <xdr:from>
      <xdr:col>9</xdr:col>
      <xdr:colOff>110268</xdr:colOff>
      <xdr:row>52</xdr:row>
      <xdr:rowOff>174827</xdr:rowOff>
    </xdr:from>
    <xdr:to>
      <xdr:col>10</xdr:col>
      <xdr:colOff>26487</xdr:colOff>
      <xdr:row>54</xdr:row>
      <xdr:rowOff>51002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7187343" y="108428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253433</xdr:colOff>
      <xdr:row>52</xdr:row>
      <xdr:rowOff>167683</xdr:rowOff>
    </xdr:from>
    <xdr:to>
      <xdr:col>12</xdr:col>
      <xdr:colOff>167708</xdr:colOff>
      <xdr:row>54</xdr:row>
      <xdr:rowOff>43858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8092508" y="108356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152400</xdr:rowOff>
    </xdr:from>
    <xdr:to>
      <xdr:col>19</xdr:col>
      <xdr:colOff>114160</xdr:colOff>
      <xdr:row>0</xdr:row>
      <xdr:rowOff>920563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5" y="152400"/>
          <a:ext cx="7181710" cy="768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ca&#231;&#227;o%20-%20PMSJ\Downloads\2017_PLANILHA%20encargos%20soci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/>
      <sheetData sheetId="1">
        <row r="26">
          <cell r="B26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view="pageBreakPreview" topLeftCell="A107" zoomScaleNormal="100" zoomScaleSheetLayoutView="100" workbookViewId="0">
      <selection activeCell="H124" sqref="H124"/>
    </sheetView>
  </sheetViews>
  <sheetFormatPr defaultColWidth="8.85546875" defaultRowHeight="15" x14ac:dyDescent="0.2"/>
  <cols>
    <col min="1" max="1" width="5.7109375" style="45" customWidth="1"/>
    <col min="2" max="2" width="12.5703125" style="185" bestFit="1" customWidth="1"/>
    <col min="3" max="3" width="65.5703125" style="178" customWidth="1"/>
    <col min="4" max="4" width="6.7109375" style="168" customWidth="1"/>
    <col min="5" max="5" width="9.85546875" style="160" customWidth="1"/>
    <col min="6" max="6" width="14.85546875" style="149" customWidth="1"/>
    <col min="7" max="7" width="13.5703125" style="140" customWidth="1"/>
    <col min="8" max="8" width="18.42578125" style="140" bestFit="1" customWidth="1"/>
    <col min="9" max="16384" width="8.85546875" style="27"/>
  </cols>
  <sheetData>
    <row r="1" spans="1:8" ht="80.099999999999994" customHeight="1" thickBot="1" x14ac:dyDescent="0.25">
      <c r="A1" s="37"/>
      <c r="B1" s="180"/>
      <c r="C1" s="172"/>
      <c r="D1" s="161"/>
      <c r="E1" s="154"/>
      <c r="F1" s="133"/>
      <c r="G1" s="133"/>
      <c r="H1" s="133"/>
    </row>
    <row r="2" spans="1:8" ht="18" x14ac:dyDescent="0.2">
      <c r="A2" s="186"/>
      <c r="B2" s="192"/>
      <c r="C2" s="173"/>
      <c r="D2" s="162"/>
      <c r="E2" s="155"/>
      <c r="F2" s="144"/>
      <c r="G2" s="144"/>
      <c r="H2" s="134"/>
    </row>
    <row r="3" spans="1:8" ht="18" x14ac:dyDescent="0.2">
      <c r="A3" s="449" t="s">
        <v>73</v>
      </c>
      <c r="B3" s="450"/>
      <c r="C3" s="450"/>
      <c r="D3" s="163"/>
      <c r="E3" s="156"/>
      <c r="F3" s="145"/>
      <c r="G3" s="145" t="s">
        <v>58</v>
      </c>
      <c r="H3" s="135"/>
    </row>
    <row r="4" spans="1:8" ht="5.0999999999999996" customHeight="1" x14ac:dyDescent="0.2">
      <c r="A4" s="187"/>
      <c r="B4" s="181"/>
      <c r="C4" s="174"/>
      <c r="D4" s="164"/>
      <c r="E4" s="156"/>
      <c r="F4" s="145"/>
      <c r="G4" s="146"/>
      <c r="H4" s="136"/>
    </row>
    <row r="5" spans="1:8" ht="15" customHeight="1" x14ac:dyDescent="0.2">
      <c r="A5" s="454" t="s">
        <v>105</v>
      </c>
      <c r="B5" s="455"/>
      <c r="C5" s="455"/>
      <c r="D5" s="164"/>
      <c r="E5" s="156"/>
      <c r="F5" s="145"/>
      <c r="G5" s="146"/>
      <c r="H5" s="136"/>
    </row>
    <row r="6" spans="1:8" ht="15" customHeight="1" x14ac:dyDescent="0.2">
      <c r="A6" s="456" t="s">
        <v>106</v>
      </c>
      <c r="B6" s="457"/>
      <c r="C6" s="457"/>
      <c r="D6" s="457"/>
      <c r="E6" s="457"/>
      <c r="F6" s="457"/>
      <c r="G6" s="457"/>
      <c r="H6" s="458"/>
    </row>
    <row r="7" spans="1:8" ht="15" customHeight="1" x14ac:dyDescent="0.2">
      <c r="A7" s="451" t="s">
        <v>245</v>
      </c>
      <c r="B7" s="452"/>
      <c r="C7" s="452"/>
      <c r="D7" s="452"/>
      <c r="E7" s="452"/>
      <c r="F7" s="452"/>
      <c r="G7" s="452"/>
      <c r="H7" s="453"/>
    </row>
    <row r="8" spans="1:8" ht="15" customHeight="1" x14ac:dyDescent="0.2">
      <c r="A8" s="188"/>
      <c r="B8" s="182"/>
      <c r="C8" s="174"/>
      <c r="D8" s="164"/>
      <c r="E8" s="156"/>
      <c r="F8" s="145"/>
      <c r="G8" s="146"/>
      <c r="H8" s="136"/>
    </row>
    <row r="9" spans="1:8" ht="15" customHeight="1" x14ac:dyDescent="0.2">
      <c r="A9" s="189"/>
      <c r="B9" s="174"/>
      <c r="C9" s="252" t="s">
        <v>108</v>
      </c>
      <c r="D9" s="157"/>
      <c r="E9" s="157">
        <f>'ANEXO 02-BDI'!F22/100</f>
        <v>0.26640000000000003</v>
      </c>
      <c r="F9" s="262"/>
      <c r="G9" s="262"/>
      <c r="H9" s="136"/>
    </row>
    <row r="10" spans="1:8" ht="15" customHeight="1" x14ac:dyDescent="0.2">
      <c r="A10" s="460" t="s">
        <v>44</v>
      </c>
      <c r="B10" s="461"/>
      <c r="C10" s="461"/>
      <c r="D10" s="461"/>
      <c r="E10" s="461"/>
      <c r="F10" s="461"/>
      <c r="G10" s="461"/>
      <c r="H10" s="462"/>
    </row>
    <row r="11" spans="1:8" ht="15" customHeight="1" x14ac:dyDescent="0.2">
      <c r="A11" s="460" t="s">
        <v>88</v>
      </c>
      <c r="B11" s="461"/>
      <c r="C11" s="461"/>
      <c r="D11" s="461"/>
      <c r="E11" s="461"/>
      <c r="F11" s="461"/>
      <c r="G11" s="461"/>
      <c r="H11" s="462"/>
    </row>
    <row r="12" spans="1:8" ht="15" customHeight="1" x14ac:dyDescent="0.2">
      <c r="A12" s="460" t="s">
        <v>244</v>
      </c>
      <c r="B12" s="461"/>
      <c r="C12" s="461"/>
      <c r="D12" s="461"/>
      <c r="E12" s="461"/>
      <c r="F12" s="461"/>
      <c r="G12" s="461"/>
      <c r="H12" s="462"/>
    </row>
    <row r="13" spans="1:8" ht="15" customHeight="1" x14ac:dyDescent="0.2">
      <c r="A13" s="460" t="s">
        <v>107</v>
      </c>
      <c r="B13" s="461"/>
      <c r="C13" s="461"/>
      <c r="D13" s="461"/>
      <c r="E13" s="461"/>
      <c r="F13" s="461"/>
      <c r="G13" s="461"/>
      <c r="H13" s="462"/>
    </row>
    <row r="14" spans="1:8" ht="15" customHeight="1" x14ac:dyDescent="0.2">
      <c r="A14" s="460" t="s">
        <v>269</v>
      </c>
      <c r="B14" s="461"/>
      <c r="C14" s="461"/>
      <c r="D14" s="461"/>
      <c r="E14" s="461"/>
      <c r="F14" s="461"/>
      <c r="G14" s="461"/>
      <c r="H14" s="462"/>
    </row>
    <row r="15" spans="1:8" ht="15" customHeight="1" thickBot="1" x14ac:dyDescent="0.25">
      <c r="A15" s="190"/>
      <c r="B15" s="183"/>
      <c r="C15" s="175"/>
      <c r="D15" s="165"/>
      <c r="E15" s="158"/>
      <c r="F15" s="148"/>
      <c r="G15" s="147"/>
      <c r="H15" s="137"/>
    </row>
    <row r="16" spans="1:8" s="48" customFormat="1" ht="39" thickBot="1" x14ac:dyDescent="0.25">
      <c r="A16" s="263" t="s">
        <v>45</v>
      </c>
      <c r="B16" s="264" t="s">
        <v>48</v>
      </c>
      <c r="C16" s="265" t="s">
        <v>49</v>
      </c>
      <c r="D16" s="265" t="s">
        <v>50</v>
      </c>
      <c r="E16" s="266" t="s">
        <v>46</v>
      </c>
      <c r="F16" s="267" t="s">
        <v>51</v>
      </c>
      <c r="G16" s="267" t="s">
        <v>52</v>
      </c>
      <c r="H16" s="268" t="s">
        <v>53</v>
      </c>
    </row>
    <row r="17" spans="1:8" s="48" customFormat="1" ht="12.75" x14ac:dyDescent="0.2">
      <c r="A17" s="368">
        <v>1</v>
      </c>
      <c r="B17" s="283"/>
      <c r="C17" s="283" t="s">
        <v>133</v>
      </c>
      <c r="D17" s="283"/>
      <c r="E17" s="284"/>
      <c r="F17" s="285"/>
      <c r="G17" s="285"/>
      <c r="H17" s="369"/>
    </row>
    <row r="18" spans="1:8" s="48" customFormat="1" ht="12.75" x14ac:dyDescent="0.2">
      <c r="A18" s="363" t="s">
        <v>182</v>
      </c>
      <c r="B18" s="364"/>
      <c r="C18" s="364" t="s">
        <v>274</v>
      </c>
      <c r="D18" s="364"/>
      <c r="E18" s="365"/>
      <c r="F18" s="366"/>
      <c r="G18" s="366"/>
      <c r="H18" s="367"/>
    </row>
    <row r="19" spans="1:8" s="48" customFormat="1" ht="38.25" x14ac:dyDescent="0.2">
      <c r="A19" s="257" t="s">
        <v>275</v>
      </c>
      <c r="B19" s="193">
        <v>96533</v>
      </c>
      <c r="C19" s="207" t="s">
        <v>255</v>
      </c>
      <c r="D19" s="128" t="s">
        <v>80</v>
      </c>
      <c r="E19" s="131">
        <v>3.54</v>
      </c>
      <c r="F19" s="132">
        <v>59.61</v>
      </c>
      <c r="G19" s="248">
        <f>(F19*$E$9)+F19</f>
        <v>75.490104000000002</v>
      </c>
      <c r="H19" s="256">
        <f>E19*G19</f>
        <v>267.23496815999999</v>
      </c>
    </row>
    <row r="20" spans="1:8" s="48" customFormat="1" ht="25.5" x14ac:dyDescent="0.2">
      <c r="A20" s="257" t="s">
        <v>276</v>
      </c>
      <c r="B20" s="193">
        <v>96544</v>
      </c>
      <c r="C20" s="207" t="s">
        <v>259</v>
      </c>
      <c r="D20" s="128" t="s">
        <v>256</v>
      </c>
      <c r="E20" s="131">
        <v>20</v>
      </c>
      <c r="F20" s="132">
        <v>9.3699999999999992</v>
      </c>
      <c r="G20" s="248">
        <f>(F20*$E$9)+F20</f>
        <v>11.866167999999998</v>
      </c>
      <c r="H20" s="256">
        <f>E20*G20</f>
        <v>237.32335999999998</v>
      </c>
    </row>
    <row r="21" spans="1:8" s="48" customFormat="1" ht="38.25" x14ac:dyDescent="0.2">
      <c r="A21" s="257" t="s">
        <v>277</v>
      </c>
      <c r="B21" s="193">
        <v>96555</v>
      </c>
      <c r="C21" s="207" t="s">
        <v>257</v>
      </c>
      <c r="D21" s="128" t="s">
        <v>94</v>
      </c>
      <c r="E21" s="131">
        <v>0.35</v>
      </c>
      <c r="F21" s="132">
        <v>482.17</v>
      </c>
      <c r="G21" s="248">
        <f>(F21*$E$9)+F21</f>
        <v>610.62008800000001</v>
      </c>
      <c r="H21" s="256">
        <f>E21*G21</f>
        <v>213.7170308</v>
      </c>
    </row>
    <row r="22" spans="1:8" s="201" customFormat="1" ht="12.75" x14ac:dyDescent="0.2">
      <c r="A22" s="446"/>
      <c r="B22" s="193"/>
      <c r="C22" s="216" t="s">
        <v>54</v>
      </c>
      <c r="D22" s="128"/>
      <c r="E22" s="131"/>
      <c r="F22" s="132"/>
      <c r="G22" s="194"/>
      <c r="H22" s="447">
        <f>SUM(H19,H20:H21)</f>
        <v>718.27535895999995</v>
      </c>
    </row>
    <row r="23" spans="1:8" s="48" customFormat="1" ht="12.75" x14ac:dyDescent="0.2">
      <c r="A23" s="363" t="s">
        <v>183</v>
      </c>
      <c r="B23" s="364"/>
      <c r="C23" s="364" t="s">
        <v>273</v>
      </c>
      <c r="D23" s="364"/>
      <c r="E23" s="365"/>
      <c r="F23" s="366"/>
      <c r="G23" s="366"/>
      <c r="H23" s="367"/>
    </row>
    <row r="24" spans="1:8" s="48" customFormat="1" ht="25.5" x14ac:dyDescent="0.2">
      <c r="A24" s="230" t="s">
        <v>278</v>
      </c>
      <c r="B24" s="128">
        <v>97622</v>
      </c>
      <c r="C24" s="207" t="s">
        <v>134</v>
      </c>
      <c r="D24" s="128" t="s">
        <v>94</v>
      </c>
      <c r="E24" s="131">
        <v>8.1300000000000008</v>
      </c>
      <c r="F24" s="132">
        <v>36.799999999999997</v>
      </c>
      <c r="G24" s="194">
        <f t="shared" ref="G24:G78" si="0">(F24*$E$9)+F24</f>
        <v>46.603519999999996</v>
      </c>
      <c r="H24" s="231">
        <f>E24*G24</f>
        <v>378.88661760000002</v>
      </c>
    </row>
    <row r="25" spans="1:8" s="48" customFormat="1" ht="63.75" x14ac:dyDescent="0.2">
      <c r="A25" s="232" t="s">
        <v>279</v>
      </c>
      <c r="B25" s="193">
        <v>87509</v>
      </c>
      <c r="C25" s="207" t="s">
        <v>109</v>
      </c>
      <c r="D25" s="128" t="s">
        <v>80</v>
      </c>
      <c r="E25" s="131">
        <v>73.849999999999994</v>
      </c>
      <c r="F25" s="132">
        <v>83.75</v>
      </c>
      <c r="G25" s="194">
        <f>(F25*$E$9)+F25</f>
        <v>106.06100000000001</v>
      </c>
      <c r="H25" s="231">
        <f t="shared" ref="H25:H30" si="1">E25*G25</f>
        <v>7832.6048499999997</v>
      </c>
    </row>
    <row r="26" spans="1:8" s="48" customFormat="1" ht="51" x14ac:dyDescent="0.2">
      <c r="A26" s="232" t="s">
        <v>280</v>
      </c>
      <c r="B26" s="193">
        <v>87905</v>
      </c>
      <c r="C26" s="207" t="s">
        <v>135</v>
      </c>
      <c r="D26" s="128" t="s">
        <v>80</v>
      </c>
      <c r="E26" s="131">
        <v>105</v>
      </c>
      <c r="F26" s="132">
        <v>5.96</v>
      </c>
      <c r="G26" s="194">
        <f>(F26*$E$9)+F26</f>
        <v>7.5477439999999998</v>
      </c>
      <c r="H26" s="231">
        <f t="shared" si="1"/>
        <v>792.51311999999996</v>
      </c>
    </row>
    <row r="27" spans="1:8" s="48" customFormat="1" ht="51" x14ac:dyDescent="0.2">
      <c r="A27" s="232" t="s">
        <v>281</v>
      </c>
      <c r="B27" s="193">
        <v>87777</v>
      </c>
      <c r="C27" s="207" t="s">
        <v>136</v>
      </c>
      <c r="D27" s="128" t="s">
        <v>80</v>
      </c>
      <c r="E27" s="131">
        <v>105</v>
      </c>
      <c r="F27" s="132">
        <v>40.590000000000003</v>
      </c>
      <c r="G27" s="194">
        <f t="shared" si="0"/>
        <v>51.403176000000002</v>
      </c>
      <c r="H27" s="231">
        <f t="shared" si="1"/>
        <v>5397.3334800000002</v>
      </c>
    </row>
    <row r="28" spans="1:8" s="48" customFormat="1" ht="51" x14ac:dyDescent="0.2">
      <c r="A28" s="232" t="s">
        <v>282</v>
      </c>
      <c r="B28" s="193">
        <v>87530</v>
      </c>
      <c r="C28" s="207" t="s">
        <v>137</v>
      </c>
      <c r="D28" s="128" t="s">
        <v>80</v>
      </c>
      <c r="E28" s="131">
        <v>74.31</v>
      </c>
      <c r="F28" s="132">
        <v>27.7</v>
      </c>
      <c r="G28" s="194">
        <f t="shared" si="0"/>
        <v>35.079279999999997</v>
      </c>
      <c r="H28" s="231">
        <f t="shared" si="1"/>
        <v>2606.7412967999999</v>
      </c>
    </row>
    <row r="29" spans="1:8" s="48" customFormat="1" ht="25.5" x14ac:dyDescent="0.2">
      <c r="A29" s="254" t="s">
        <v>283</v>
      </c>
      <c r="B29" s="255" t="s">
        <v>253</v>
      </c>
      <c r="C29" s="207" t="s">
        <v>252</v>
      </c>
      <c r="D29" s="246" t="s">
        <v>80</v>
      </c>
      <c r="E29" s="247">
        <v>1.57</v>
      </c>
      <c r="F29" s="212">
        <v>8.83</v>
      </c>
      <c r="G29" s="248">
        <f t="shared" si="0"/>
        <v>11.182312</v>
      </c>
      <c r="H29" s="256">
        <f t="shared" si="1"/>
        <v>17.55622984</v>
      </c>
    </row>
    <row r="30" spans="1:8" s="48" customFormat="1" ht="25.5" x14ac:dyDescent="0.2">
      <c r="A30" s="254" t="s">
        <v>285</v>
      </c>
      <c r="B30" s="255">
        <v>93204</v>
      </c>
      <c r="C30" s="207" t="s">
        <v>286</v>
      </c>
      <c r="D30" s="246" t="s">
        <v>91</v>
      </c>
      <c r="E30" s="247">
        <v>65</v>
      </c>
      <c r="F30" s="212">
        <v>31.09</v>
      </c>
      <c r="G30" s="248">
        <f t="shared" si="0"/>
        <v>39.372376000000003</v>
      </c>
      <c r="H30" s="256">
        <f t="shared" si="1"/>
        <v>2559.20444</v>
      </c>
    </row>
    <row r="31" spans="1:8" s="48" customFormat="1" ht="12.75" x14ac:dyDescent="0.2">
      <c r="A31" s="245"/>
      <c r="B31" s="246"/>
      <c r="C31" s="228" t="s">
        <v>54</v>
      </c>
      <c r="D31" s="246"/>
      <c r="E31" s="247"/>
      <c r="F31" s="212"/>
      <c r="G31" s="248"/>
      <c r="H31" s="249">
        <f>SUM(H24,H25:H30)</f>
        <v>19584.840034239998</v>
      </c>
    </row>
    <row r="32" spans="1:8" s="48" customFormat="1" ht="12.75" x14ac:dyDescent="0.2">
      <c r="A32" s="269">
        <v>2</v>
      </c>
      <c r="B32" s="270"/>
      <c r="C32" s="271" t="s">
        <v>131</v>
      </c>
      <c r="D32" s="270"/>
      <c r="E32" s="270"/>
      <c r="F32" s="270"/>
      <c r="G32" s="270"/>
      <c r="H32" s="272"/>
    </row>
    <row r="33" spans="1:8" s="201" customFormat="1" ht="38.25" x14ac:dyDescent="0.2">
      <c r="A33" s="250" t="s">
        <v>95</v>
      </c>
      <c r="B33" s="204">
        <v>93186</v>
      </c>
      <c r="C33" s="251" t="s">
        <v>132</v>
      </c>
      <c r="D33" s="204" t="s">
        <v>91</v>
      </c>
      <c r="E33" s="204">
        <v>9.5</v>
      </c>
      <c r="F33" s="204">
        <v>40.21</v>
      </c>
      <c r="G33" s="194">
        <f>(F33*$E$9)+F33</f>
        <v>50.921944000000003</v>
      </c>
      <c r="H33" s="231">
        <f>E33*G33</f>
        <v>483.75846800000005</v>
      </c>
    </row>
    <row r="34" spans="1:8" s="201" customFormat="1" ht="25.5" x14ac:dyDescent="0.2">
      <c r="A34" s="234" t="s">
        <v>100</v>
      </c>
      <c r="B34" s="176">
        <v>93188</v>
      </c>
      <c r="C34" s="206" t="s">
        <v>122</v>
      </c>
      <c r="D34" s="176" t="s">
        <v>91</v>
      </c>
      <c r="E34" s="176">
        <v>21</v>
      </c>
      <c r="F34" s="176">
        <v>37.18</v>
      </c>
      <c r="G34" s="194">
        <f>(F34*$E$9)+F34</f>
        <v>47.084752000000002</v>
      </c>
      <c r="H34" s="231">
        <f>E34*G34</f>
        <v>988.77979200000004</v>
      </c>
    </row>
    <row r="35" spans="1:8" s="201" customFormat="1" ht="12.75" x14ac:dyDescent="0.2">
      <c r="A35" s="234"/>
      <c r="B35" s="176"/>
      <c r="C35" s="216" t="s">
        <v>54</v>
      </c>
      <c r="D35" s="176"/>
      <c r="E35" s="176"/>
      <c r="F35" s="176"/>
      <c r="G35" s="176"/>
      <c r="H35" s="233">
        <f>SUM(H33,H34)</f>
        <v>1472.53826</v>
      </c>
    </row>
    <row r="36" spans="1:8" s="201" customFormat="1" ht="12.75" x14ac:dyDescent="0.2">
      <c r="A36" s="205"/>
      <c r="B36" s="128"/>
      <c r="C36" s="448" t="s">
        <v>289</v>
      </c>
      <c r="D36" s="128"/>
      <c r="E36" s="131"/>
      <c r="F36" s="132"/>
      <c r="G36" s="194"/>
      <c r="H36" s="132">
        <f>H35*40%</f>
        <v>589.01530400000001</v>
      </c>
    </row>
    <row r="37" spans="1:8" s="201" customFormat="1" ht="12.75" x14ac:dyDescent="0.2">
      <c r="A37" s="205"/>
      <c r="B37" s="128"/>
      <c r="C37" s="448" t="s">
        <v>290</v>
      </c>
      <c r="D37" s="128"/>
      <c r="E37" s="131"/>
      <c r="F37" s="132"/>
      <c r="G37" s="194"/>
      <c r="H37" s="132">
        <f>H35*60%</f>
        <v>883.52295600000002</v>
      </c>
    </row>
    <row r="38" spans="1:8" s="201" customFormat="1" ht="12.75" x14ac:dyDescent="0.2">
      <c r="A38" s="258">
        <v>3</v>
      </c>
      <c r="B38" s="259"/>
      <c r="C38" s="260" t="s">
        <v>138</v>
      </c>
      <c r="D38" s="259"/>
      <c r="E38" s="259"/>
      <c r="F38" s="259"/>
      <c r="G38" s="259"/>
      <c r="H38" s="261"/>
    </row>
    <row r="39" spans="1:8" s="201" customFormat="1" ht="51" x14ac:dyDescent="0.2">
      <c r="A39" s="234" t="s">
        <v>81</v>
      </c>
      <c r="B39" s="176">
        <v>87274</v>
      </c>
      <c r="C39" s="207" t="s">
        <v>139</v>
      </c>
      <c r="D39" s="176" t="s">
        <v>140</v>
      </c>
      <c r="E39" s="176">
        <v>31.5</v>
      </c>
      <c r="F39" s="132">
        <v>58.7</v>
      </c>
      <c r="G39" s="194">
        <f>(F39*$E$9)+F39</f>
        <v>74.337680000000006</v>
      </c>
      <c r="H39" s="231">
        <f>E39*G39</f>
        <v>2341.6369200000004</v>
      </c>
    </row>
    <row r="40" spans="1:8" s="201" customFormat="1" ht="51" x14ac:dyDescent="0.2">
      <c r="A40" s="234" t="s">
        <v>82</v>
      </c>
      <c r="B40" s="176">
        <v>87250</v>
      </c>
      <c r="C40" s="207" t="s">
        <v>141</v>
      </c>
      <c r="D40" s="176" t="s">
        <v>140</v>
      </c>
      <c r="E40" s="176">
        <v>21.5</v>
      </c>
      <c r="F40" s="132">
        <v>32.380000000000003</v>
      </c>
      <c r="G40" s="194">
        <f t="shared" ref="G40" si="2">(F40*$E$9)+F40</f>
        <v>41.006032000000005</v>
      </c>
      <c r="H40" s="231">
        <f t="shared" ref="H40" si="3">E40*G40</f>
        <v>881.6296880000001</v>
      </c>
    </row>
    <row r="41" spans="1:8" s="201" customFormat="1" ht="12.75" x14ac:dyDescent="0.2">
      <c r="A41" s="234"/>
      <c r="B41" s="176"/>
      <c r="C41" s="216" t="s">
        <v>54</v>
      </c>
      <c r="D41" s="176"/>
      <c r="E41" s="176"/>
      <c r="F41" s="176"/>
      <c r="G41" s="176"/>
      <c r="H41" s="233">
        <f>SUM(H39,H40:H40)</f>
        <v>3223.2666080000004</v>
      </c>
    </row>
    <row r="42" spans="1:8" s="48" customFormat="1" ht="12.75" x14ac:dyDescent="0.2">
      <c r="A42" s="258">
        <v>4</v>
      </c>
      <c r="B42" s="259"/>
      <c r="C42" s="260" t="s">
        <v>142</v>
      </c>
      <c r="D42" s="259"/>
      <c r="E42" s="259"/>
      <c r="F42" s="259"/>
      <c r="G42" s="259"/>
      <c r="H42" s="261"/>
    </row>
    <row r="43" spans="1:8" s="48" customFormat="1" ht="25.5" x14ac:dyDescent="0.2">
      <c r="A43" s="234" t="s">
        <v>184</v>
      </c>
      <c r="B43" s="176">
        <v>97644</v>
      </c>
      <c r="C43" s="207" t="s">
        <v>143</v>
      </c>
      <c r="D43" s="176" t="s">
        <v>140</v>
      </c>
      <c r="E43" s="176">
        <v>10.08</v>
      </c>
      <c r="F43" s="194">
        <v>5.9</v>
      </c>
      <c r="G43" s="194">
        <f t="shared" ref="G43:G44" si="4">(F43*$E$9)+F43</f>
        <v>7.4717600000000006</v>
      </c>
      <c r="H43" s="236">
        <f t="shared" ref="H43:H45" si="5">E43*G43</f>
        <v>75.315340800000001</v>
      </c>
    </row>
    <row r="44" spans="1:8" s="48" customFormat="1" ht="25.5" x14ac:dyDescent="0.2">
      <c r="A44" s="234" t="s">
        <v>97</v>
      </c>
      <c r="B44" s="176">
        <v>97645</v>
      </c>
      <c r="C44" s="207" t="s">
        <v>144</v>
      </c>
      <c r="D44" s="176" t="s">
        <v>140</v>
      </c>
      <c r="E44" s="176">
        <v>2.72</v>
      </c>
      <c r="F44" s="194">
        <v>17.170000000000002</v>
      </c>
      <c r="G44" s="194">
        <f t="shared" si="4"/>
        <v>21.744088000000001</v>
      </c>
      <c r="H44" s="236">
        <f t="shared" si="5"/>
        <v>59.143919360000005</v>
      </c>
    </row>
    <row r="45" spans="1:8" s="48" customFormat="1" ht="51" customHeight="1" x14ac:dyDescent="0.2">
      <c r="A45" s="235" t="s">
        <v>185</v>
      </c>
      <c r="B45" s="193">
        <v>90820</v>
      </c>
      <c r="C45" s="229" t="s">
        <v>123</v>
      </c>
      <c r="D45" s="193" t="s">
        <v>50</v>
      </c>
      <c r="E45" s="224">
        <v>7</v>
      </c>
      <c r="F45" s="194">
        <v>348.21</v>
      </c>
      <c r="G45" s="194">
        <f>(F45*$E$9)+F45</f>
        <v>440.97314399999999</v>
      </c>
      <c r="H45" s="236">
        <f t="shared" si="5"/>
        <v>3086.8120079999999</v>
      </c>
    </row>
    <row r="46" spans="1:8" s="48" customFormat="1" ht="51" customHeight="1" x14ac:dyDescent="0.2">
      <c r="A46" s="235" t="s">
        <v>186</v>
      </c>
      <c r="B46" s="193">
        <v>94564</v>
      </c>
      <c r="C46" s="229" t="s">
        <v>266</v>
      </c>
      <c r="D46" s="193" t="s">
        <v>80</v>
      </c>
      <c r="E46" s="224">
        <v>1.6</v>
      </c>
      <c r="F46" s="194">
        <v>365.5</v>
      </c>
      <c r="G46" s="194">
        <f>(F46*$E$9)+F46</f>
        <v>462.86919999999998</v>
      </c>
      <c r="H46" s="236">
        <f>E46*G46</f>
        <v>740.59072000000003</v>
      </c>
    </row>
    <row r="47" spans="1:8" s="201" customFormat="1" ht="12.75" x14ac:dyDescent="0.2">
      <c r="A47" s="234"/>
      <c r="B47" s="176"/>
      <c r="C47" s="216" t="s">
        <v>54</v>
      </c>
      <c r="D47" s="176"/>
      <c r="E47" s="176"/>
      <c r="F47" s="176"/>
      <c r="G47" s="176"/>
      <c r="H47" s="233">
        <f>SUM(H43,H44:H46)</f>
        <v>3961.8619881600002</v>
      </c>
    </row>
    <row r="48" spans="1:8" s="104" customFormat="1" ht="15" customHeight="1" x14ac:dyDescent="0.2">
      <c r="A48" s="437" t="s">
        <v>187</v>
      </c>
      <c r="B48" s="438"/>
      <c r="C48" s="260" t="s">
        <v>90</v>
      </c>
      <c r="D48" s="259"/>
      <c r="E48" s="443"/>
      <c r="F48" s="444"/>
      <c r="G48" s="444"/>
      <c r="H48" s="445"/>
    </row>
    <row r="49" spans="1:8" s="104" customFormat="1" ht="51" customHeight="1" x14ac:dyDescent="0.2">
      <c r="A49" s="232" t="s">
        <v>188</v>
      </c>
      <c r="B49" s="193">
        <v>10527</v>
      </c>
      <c r="C49" s="225" t="s">
        <v>114</v>
      </c>
      <c r="D49" s="128" t="s">
        <v>104</v>
      </c>
      <c r="E49" s="131">
        <v>2</v>
      </c>
      <c r="F49" s="132">
        <v>17.239999999999998</v>
      </c>
      <c r="G49" s="132">
        <f>(F49*$E$9)+F49</f>
        <v>21.832735999999997</v>
      </c>
      <c r="H49" s="231">
        <f>E49*G49</f>
        <v>43.665471999999994</v>
      </c>
    </row>
    <row r="50" spans="1:8" s="104" customFormat="1" ht="51" customHeight="1" x14ac:dyDescent="0.2">
      <c r="A50" s="232" t="s">
        <v>189</v>
      </c>
      <c r="B50" s="193">
        <v>92620</v>
      </c>
      <c r="C50" s="207" t="s">
        <v>145</v>
      </c>
      <c r="D50" s="128" t="s">
        <v>50</v>
      </c>
      <c r="E50" s="131">
        <v>4</v>
      </c>
      <c r="F50" s="132">
        <v>1255.0899999999999</v>
      </c>
      <c r="G50" s="132">
        <f t="shared" ref="G50:G52" si="6">(F50*$E$9)+F50</f>
        <v>1589.445976</v>
      </c>
      <c r="H50" s="231">
        <f t="shared" ref="H50:H51" si="7">E50*G50</f>
        <v>6357.7839039999999</v>
      </c>
    </row>
    <row r="51" spans="1:8" s="104" customFormat="1" ht="51" customHeight="1" x14ac:dyDescent="0.2">
      <c r="A51" s="232" t="s">
        <v>190</v>
      </c>
      <c r="B51" s="193">
        <v>92614</v>
      </c>
      <c r="C51" s="207" t="s">
        <v>147</v>
      </c>
      <c r="D51" s="128" t="s">
        <v>50</v>
      </c>
      <c r="E51" s="131">
        <v>1</v>
      </c>
      <c r="F51" s="132">
        <v>977.59</v>
      </c>
      <c r="G51" s="132">
        <f t="shared" si="6"/>
        <v>1238.019976</v>
      </c>
      <c r="H51" s="231">
        <f t="shared" si="7"/>
        <v>1238.019976</v>
      </c>
    </row>
    <row r="52" spans="1:8" s="104" customFormat="1" ht="51" customHeight="1" x14ac:dyDescent="0.2">
      <c r="A52" s="232" t="s">
        <v>191</v>
      </c>
      <c r="B52" s="193">
        <v>92580</v>
      </c>
      <c r="C52" s="207" t="s">
        <v>146</v>
      </c>
      <c r="D52" s="128" t="s">
        <v>140</v>
      </c>
      <c r="E52" s="131">
        <v>243</v>
      </c>
      <c r="F52" s="132">
        <v>30</v>
      </c>
      <c r="G52" s="132">
        <f t="shared" si="6"/>
        <v>37.992000000000004</v>
      </c>
      <c r="H52" s="231">
        <f>E52*G52</f>
        <v>9232.0560000000005</v>
      </c>
    </row>
    <row r="53" spans="1:8" s="49" customFormat="1" ht="25.5" x14ac:dyDescent="0.2">
      <c r="A53" s="237" t="s">
        <v>192</v>
      </c>
      <c r="B53" s="193">
        <v>94216</v>
      </c>
      <c r="C53" s="226" t="s">
        <v>98</v>
      </c>
      <c r="D53" s="130" t="s">
        <v>80</v>
      </c>
      <c r="E53" s="131">
        <v>328</v>
      </c>
      <c r="F53" s="141">
        <v>102.22</v>
      </c>
      <c r="G53" s="132">
        <f t="shared" ref="G53:G56" si="8">(F53*$E$9)+F53</f>
        <v>129.45140800000001</v>
      </c>
      <c r="H53" s="231">
        <f t="shared" ref="H53:H57" si="9">E53*G53</f>
        <v>42460.061824000004</v>
      </c>
    </row>
    <row r="54" spans="1:8" s="49" customFormat="1" ht="12.75" x14ac:dyDescent="0.2">
      <c r="A54" s="232" t="s">
        <v>193</v>
      </c>
      <c r="B54" s="193">
        <v>75220</v>
      </c>
      <c r="C54" s="225" t="s">
        <v>102</v>
      </c>
      <c r="D54" s="128" t="s">
        <v>91</v>
      </c>
      <c r="E54" s="131">
        <v>26.26</v>
      </c>
      <c r="F54" s="132">
        <v>32.75</v>
      </c>
      <c r="G54" s="132">
        <f t="shared" si="8"/>
        <v>41.474600000000002</v>
      </c>
      <c r="H54" s="231">
        <f t="shared" si="9"/>
        <v>1089.1229960000001</v>
      </c>
    </row>
    <row r="55" spans="1:8" s="49" customFormat="1" ht="63.75" x14ac:dyDescent="0.2">
      <c r="A55" s="238" t="s">
        <v>194</v>
      </c>
      <c r="B55" s="202" t="s">
        <v>92</v>
      </c>
      <c r="C55" s="227" t="s">
        <v>93</v>
      </c>
      <c r="D55" s="130" t="s">
        <v>80</v>
      </c>
      <c r="E55" s="131">
        <v>243</v>
      </c>
      <c r="F55" s="141">
        <v>69.97</v>
      </c>
      <c r="G55" s="132">
        <f t="shared" si="8"/>
        <v>88.610007999999993</v>
      </c>
      <c r="H55" s="231">
        <f t="shared" si="9"/>
        <v>21532.231943999999</v>
      </c>
    </row>
    <row r="56" spans="1:8" s="49" customFormat="1" ht="58.5" customHeight="1" x14ac:dyDescent="0.2">
      <c r="A56" s="238" t="s">
        <v>195</v>
      </c>
      <c r="B56" s="193">
        <v>94227</v>
      </c>
      <c r="C56" s="225" t="s">
        <v>267</v>
      </c>
      <c r="D56" s="130" t="s">
        <v>91</v>
      </c>
      <c r="E56" s="150">
        <v>52.56</v>
      </c>
      <c r="F56" s="141">
        <v>36.700000000000003</v>
      </c>
      <c r="G56" s="132">
        <f t="shared" si="8"/>
        <v>46.476880000000008</v>
      </c>
      <c r="H56" s="231">
        <f t="shared" si="9"/>
        <v>2442.8248128000005</v>
      </c>
    </row>
    <row r="57" spans="1:8" s="49" customFormat="1" ht="38.25" x14ac:dyDescent="0.2">
      <c r="A57" s="238" t="s">
        <v>196</v>
      </c>
      <c r="B57" s="239">
        <v>96116</v>
      </c>
      <c r="C57" s="226" t="s">
        <v>101</v>
      </c>
      <c r="D57" s="130" t="s">
        <v>80</v>
      </c>
      <c r="E57" s="150">
        <v>324.64999999999998</v>
      </c>
      <c r="F57" s="141">
        <v>41.81</v>
      </c>
      <c r="G57" s="132">
        <f>(F57*$E$9)+F57</f>
        <v>52.948184000000005</v>
      </c>
      <c r="H57" s="231">
        <f t="shared" si="9"/>
        <v>17189.627935600001</v>
      </c>
    </row>
    <row r="58" spans="1:8" s="201" customFormat="1" ht="12.75" x14ac:dyDescent="0.2">
      <c r="A58" s="240"/>
      <c r="B58" s="208"/>
      <c r="C58" s="228" t="s">
        <v>54</v>
      </c>
      <c r="D58" s="209"/>
      <c r="E58" s="210"/>
      <c r="F58" s="211"/>
      <c r="G58" s="211"/>
      <c r="H58" s="233">
        <f>SUM(H49,H50:H57)</f>
        <v>101585.39486439999</v>
      </c>
    </row>
    <row r="59" spans="1:8" s="48" customFormat="1" ht="12.75" x14ac:dyDescent="0.2">
      <c r="A59" s="433">
        <v>6</v>
      </c>
      <c r="B59" s="434"/>
      <c r="C59" s="435" t="s">
        <v>110</v>
      </c>
      <c r="D59" s="434"/>
      <c r="E59" s="434"/>
      <c r="F59" s="434"/>
      <c r="G59" s="434"/>
      <c r="H59" s="436"/>
    </row>
    <row r="60" spans="1:8" s="48" customFormat="1" ht="25.5" x14ac:dyDescent="0.2">
      <c r="A60" s="234" t="s">
        <v>197</v>
      </c>
      <c r="B60" s="176">
        <v>97663</v>
      </c>
      <c r="C60" s="206" t="s">
        <v>148</v>
      </c>
      <c r="D60" s="176" t="s">
        <v>50</v>
      </c>
      <c r="E60" s="176">
        <v>6</v>
      </c>
      <c r="F60" s="132">
        <v>7.9</v>
      </c>
      <c r="G60" s="194">
        <f t="shared" si="0"/>
        <v>10.004560000000001</v>
      </c>
      <c r="H60" s="231">
        <f t="shared" ref="H60:H75" si="10">E60*G60</f>
        <v>60.027360000000009</v>
      </c>
    </row>
    <row r="61" spans="1:8" s="48" customFormat="1" ht="54.75" customHeight="1" x14ac:dyDescent="0.2">
      <c r="A61" s="230" t="s">
        <v>198</v>
      </c>
      <c r="B61" s="128">
        <v>86931</v>
      </c>
      <c r="C61" s="206" t="s">
        <v>149</v>
      </c>
      <c r="D61" s="128" t="s">
        <v>50</v>
      </c>
      <c r="E61" s="131">
        <v>4</v>
      </c>
      <c r="F61" s="132">
        <v>371.98</v>
      </c>
      <c r="G61" s="194">
        <f t="shared" si="0"/>
        <v>471.07547200000005</v>
      </c>
      <c r="H61" s="231">
        <f t="shared" si="10"/>
        <v>1884.3018880000002</v>
      </c>
    </row>
    <row r="62" spans="1:8" s="48" customFormat="1" ht="54.75" customHeight="1" x14ac:dyDescent="0.2">
      <c r="A62" s="230" t="s">
        <v>199</v>
      </c>
      <c r="B62" s="128">
        <v>86902</v>
      </c>
      <c r="C62" s="225" t="s">
        <v>111</v>
      </c>
      <c r="D62" s="128" t="s">
        <v>50</v>
      </c>
      <c r="E62" s="131">
        <v>6</v>
      </c>
      <c r="F62" s="132">
        <v>200.91</v>
      </c>
      <c r="G62" s="194">
        <f t="shared" si="0"/>
        <v>254.432424</v>
      </c>
      <c r="H62" s="231">
        <f t="shared" si="10"/>
        <v>1526.594544</v>
      </c>
    </row>
    <row r="63" spans="1:8" s="48" customFormat="1" ht="54.75" customHeight="1" x14ac:dyDescent="0.2">
      <c r="A63" s="241" t="s">
        <v>200</v>
      </c>
      <c r="B63" s="193">
        <v>13415</v>
      </c>
      <c r="C63" s="229" t="s">
        <v>121</v>
      </c>
      <c r="D63" s="193" t="s">
        <v>50</v>
      </c>
      <c r="E63" s="224">
        <v>6</v>
      </c>
      <c r="F63" s="194">
        <v>62.12</v>
      </c>
      <c r="G63" s="194">
        <f t="shared" si="0"/>
        <v>78.668768</v>
      </c>
      <c r="H63" s="231">
        <f t="shared" si="10"/>
        <v>472.012608</v>
      </c>
    </row>
    <row r="64" spans="1:8" s="48" customFormat="1" ht="54.75" customHeight="1" x14ac:dyDescent="0.2">
      <c r="A64" s="241" t="s">
        <v>201</v>
      </c>
      <c r="B64" s="193">
        <v>89957</v>
      </c>
      <c r="C64" s="206" t="s">
        <v>150</v>
      </c>
      <c r="D64" s="193" t="s">
        <v>50</v>
      </c>
      <c r="E64" s="224">
        <v>10</v>
      </c>
      <c r="F64" s="194">
        <v>92.08</v>
      </c>
      <c r="G64" s="194">
        <f t="shared" si="0"/>
        <v>116.610112</v>
      </c>
      <c r="H64" s="231">
        <f t="shared" si="10"/>
        <v>1166.10112</v>
      </c>
    </row>
    <row r="65" spans="1:8" s="48" customFormat="1" ht="54.75" customHeight="1" x14ac:dyDescent="0.2">
      <c r="A65" s="230" t="s">
        <v>202</v>
      </c>
      <c r="B65" s="128">
        <v>9868</v>
      </c>
      <c r="C65" s="225" t="s">
        <v>112</v>
      </c>
      <c r="D65" s="128" t="s">
        <v>91</v>
      </c>
      <c r="E65" s="131">
        <v>14.75</v>
      </c>
      <c r="F65" s="128">
        <v>2.76</v>
      </c>
      <c r="G65" s="194">
        <f t="shared" si="0"/>
        <v>3.4952639999999997</v>
      </c>
      <c r="H65" s="231">
        <f t="shared" si="10"/>
        <v>51.555143999999999</v>
      </c>
    </row>
    <row r="66" spans="1:8" s="48" customFormat="1" ht="54.75" customHeight="1" x14ac:dyDescent="0.2">
      <c r="A66" s="230" t="s">
        <v>203</v>
      </c>
      <c r="B66" s="128">
        <v>89362</v>
      </c>
      <c r="C66" s="225" t="s">
        <v>113</v>
      </c>
      <c r="D66" s="128" t="s">
        <v>50</v>
      </c>
      <c r="E66" s="131">
        <v>12</v>
      </c>
      <c r="F66" s="132">
        <v>5.69</v>
      </c>
      <c r="G66" s="194">
        <f t="shared" si="0"/>
        <v>7.2058160000000004</v>
      </c>
      <c r="H66" s="231">
        <f t="shared" si="10"/>
        <v>86.469792000000012</v>
      </c>
    </row>
    <row r="67" spans="1:8" s="191" customFormat="1" ht="54.75" customHeight="1" x14ac:dyDescent="0.2">
      <c r="A67" s="241" t="s">
        <v>204</v>
      </c>
      <c r="B67" s="193">
        <v>3531</v>
      </c>
      <c r="C67" s="229" t="s">
        <v>115</v>
      </c>
      <c r="D67" s="193" t="s">
        <v>50</v>
      </c>
      <c r="E67" s="224">
        <v>11</v>
      </c>
      <c r="F67" s="194">
        <v>1.1599999999999999</v>
      </c>
      <c r="G67" s="194">
        <f t="shared" si="0"/>
        <v>1.4690239999999999</v>
      </c>
      <c r="H67" s="236">
        <f t="shared" si="10"/>
        <v>16.159264</v>
      </c>
    </row>
    <row r="68" spans="1:8" s="48" customFormat="1" ht="54.75" customHeight="1" x14ac:dyDescent="0.2">
      <c r="A68" s="241" t="s">
        <v>205</v>
      </c>
      <c r="B68" s="193">
        <v>1956</v>
      </c>
      <c r="C68" s="229" t="s">
        <v>116</v>
      </c>
      <c r="D68" s="193" t="s">
        <v>50</v>
      </c>
      <c r="E68" s="224">
        <v>12</v>
      </c>
      <c r="F68" s="194">
        <v>1.98</v>
      </c>
      <c r="G68" s="194">
        <f t="shared" si="0"/>
        <v>2.5074719999999999</v>
      </c>
      <c r="H68" s="236">
        <f t="shared" si="10"/>
        <v>30.089663999999999</v>
      </c>
    </row>
    <row r="69" spans="1:8" s="48" customFormat="1" ht="54.75" customHeight="1" x14ac:dyDescent="0.2">
      <c r="A69" s="241" t="s">
        <v>206</v>
      </c>
      <c r="B69" s="193">
        <v>7139</v>
      </c>
      <c r="C69" s="229" t="s">
        <v>117</v>
      </c>
      <c r="D69" s="193" t="s">
        <v>50</v>
      </c>
      <c r="E69" s="224">
        <v>4</v>
      </c>
      <c r="F69" s="194">
        <v>0.82</v>
      </c>
      <c r="G69" s="194">
        <f t="shared" si="0"/>
        <v>1.038448</v>
      </c>
      <c r="H69" s="236">
        <f t="shared" si="10"/>
        <v>4.1537920000000002</v>
      </c>
    </row>
    <row r="70" spans="1:8" s="48" customFormat="1" ht="54.75" customHeight="1" x14ac:dyDescent="0.2">
      <c r="A70" s="241" t="s">
        <v>207</v>
      </c>
      <c r="B70" s="193">
        <v>6019</v>
      </c>
      <c r="C70" s="229" t="s">
        <v>118</v>
      </c>
      <c r="D70" s="193" t="s">
        <v>50</v>
      </c>
      <c r="E70" s="224">
        <v>4</v>
      </c>
      <c r="F70" s="194">
        <v>57.55</v>
      </c>
      <c r="G70" s="194">
        <f t="shared" si="0"/>
        <v>72.881320000000002</v>
      </c>
      <c r="H70" s="236">
        <f t="shared" si="10"/>
        <v>291.52528000000001</v>
      </c>
    </row>
    <row r="71" spans="1:8" s="48" customFormat="1" ht="76.5" x14ac:dyDescent="0.2">
      <c r="A71" s="241" t="s">
        <v>208</v>
      </c>
      <c r="B71" s="193">
        <v>91785</v>
      </c>
      <c r="C71" s="206" t="s">
        <v>151</v>
      </c>
      <c r="D71" s="193" t="s">
        <v>91</v>
      </c>
      <c r="E71" s="224">
        <v>29.3</v>
      </c>
      <c r="F71" s="194">
        <v>28.23</v>
      </c>
      <c r="G71" s="194">
        <f t="shared" si="0"/>
        <v>35.750472000000002</v>
      </c>
      <c r="H71" s="236">
        <f t="shared" si="10"/>
        <v>1047.4888296000001</v>
      </c>
    </row>
    <row r="72" spans="1:8" s="48" customFormat="1" ht="54.75" customHeight="1" x14ac:dyDescent="0.2">
      <c r="A72" s="241" t="s">
        <v>209</v>
      </c>
      <c r="B72" s="193">
        <v>89714</v>
      </c>
      <c r="C72" s="206" t="s">
        <v>152</v>
      </c>
      <c r="D72" s="193" t="s">
        <v>91</v>
      </c>
      <c r="E72" s="224">
        <v>24</v>
      </c>
      <c r="F72" s="194">
        <v>35.71</v>
      </c>
      <c r="G72" s="194">
        <f t="shared" si="0"/>
        <v>45.223144000000005</v>
      </c>
      <c r="H72" s="236">
        <f t="shared" si="10"/>
        <v>1085.3554560000002</v>
      </c>
    </row>
    <row r="73" spans="1:8" s="48" customFormat="1" ht="54.75" customHeight="1" x14ac:dyDescent="0.2">
      <c r="A73" s="241" t="s">
        <v>210</v>
      </c>
      <c r="B73" s="193">
        <v>89712</v>
      </c>
      <c r="C73" s="206" t="s">
        <v>153</v>
      </c>
      <c r="D73" s="193" t="s">
        <v>91</v>
      </c>
      <c r="E73" s="224">
        <v>31.2</v>
      </c>
      <c r="F73" s="194">
        <v>18.62</v>
      </c>
      <c r="G73" s="194">
        <f t="shared" si="0"/>
        <v>23.580368</v>
      </c>
      <c r="H73" s="236">
        <f t="shared" si="10"/>
        <v>735.70748159999994</v>
      </c>
    </row>
    <row r="74" spans="1:8" s="48" customFormat="1" ht="54.75" customHeight="1" x14ac:dyDescent="0.2">
      <c r="A74" s="241" t="s">
        <v>211</v>
      </c>
      <c r="B74" s="193">
        <v>89711</v>
      </c>
      <c r="C74" s="207" t="s">
        <v>154</v>
      </c>
      <c r="D74" s="193" t="s">
        <v>91</v>
      </c>
      <c r="E74" s="224">
        <v>3.2</v>
      </c>
      <c r="F74" s="194">
        <v>3.15</v>
      </c>
      <c r="G74" s="194">
        <f t="shared" si="0"/>
        <v>3.98916</v>
      </c>
      <c r="H74" s="236">
        <f t="shared" si="10"/>
        <v>12.765312000000002</v>
      </c>
    </row>
    <row r="75" spans="1:8" s="48" customFormat="1" ht="54.75" customHeight="1" x14ac:dyDescent="0.2">
      <c r="A75" s="241" t="s">
        <v>212</v>
      </c>
      <c r="B75" s="193">
        <v>9838</v>
      </c>
      <c r="C75" s="229" t="s">
        <v>155</v>
      </c>
      <c r="D75" s="193" t="s">
        <v>91</v>
      </c>
      <c r="E75" s="224">
        <v>32.369999999999997</v>
      </c>
      <c r="F75" s="194">
        <v>5.47</v>
      </c>
      <c r="G75" s="194">
        <f t="shared" si="0"/>
        <v>6.9272080000000003</v>
      </c>
      <c r="H75" s="236">
        <f t="shared" si="10"/>
        <v>224.23372295999999</v>
      </c>
    </row>
    <row r="76" spans="1:8" s="48" customFormat="1" ht="54.75" customHeight="1" x14ac:dyDescent="0.2">
      <c r="A76" s="241" t="s">
        <v>213</v>
      </c>
      <c r="B76" s="193">
        <v>89707</v>
      </c>
      <c r="C76" s="206" t="s">
        <v>156</v>
      </c>
      <c r="D76" s="193" t="s">
        <v>50</v>
      </c>
      <c r="E76" s="224">
        <v>4</v>
      </c>
      <c r="F76" s="194">
        <v>21.3</v>
      </c>
      <c r="G76" s="194">
        <f t="shared" si="0"/>
        <v>26.974320000000002</v>
      </c>
      <c r="H76" s="236">
        <f>E76*G76</f>
        <v>107.89728000000001</v>
      </c>
    </row>
    <row r="77" spans="1:8" s="48" customFormat="1" ht="54.75" customHeight="1" x14ac:dyDescent="0.2">
      <c r="A77" s="241" t="s">
        <v>214</v>
      </c>
      <c r="B77" s="193">
        <v>3277</v>
      </c>
      <c r="C77" s="229" t="s">
        <v>119</v>
      </c>
      <c r="D77" s="193" t="s">
        <v>50</v>
      </c>
      <c r="E77" s="224">
        <v>2</v>
      </c>
      <c r="F77" s="194">
        <v>726.31</v>
      </c>
      <c r="G77" s="194">
        <f t="shared" si="0"/>
        <v>919.79898400000002</v>
      </c>
      <c r="H77" s="236">
        <f>E77*G77</f>
        <v>1839.597968</v>
      </c>
    </row>
    <row r="78" spans="1:8" s="48" customFormat="1" ht="73.5" customHeight="1" x14ac:dyDescent="0.2">
      <c r="A78" s="241" t="s">
        <v>215</v>
      </c>
      <c r="B78" s="193">
        <v>98078</v>
      </c>
      <c r="C78" s="229" t="s">
        <v>268</v>
      </c>
      <c r="D78" s="193" t="s">
        <v>50</v>
      </c>
      <c r="E78" s="224">
        <v>1</v>
      </c>
      <c r="F78" s="194">
        <v>2842.83</v>
      </c>
      <c r="G78" s="194">
        <f t="shared" si="0"/>
        <v>3600.1599120000001</v>
      </c>
      <c r="H78" s="236">
        <f>E78*G78</f>
        <v>3600.1599120000001</v>
      </c>
    </row>
    <row r="79" spans="1:8" s="48" customFormat="1" ht="54.75" customHeight="1" x14ac:dyDescent="0.2">
      <c r="A79" s="241" t="s">
        <v>216</v>
      </c>
      <c r="B79" s="193">
        <v>11894</v>
      </c>
      <c r="C79" s="229" t="s">
        <v>120</v>
      </c>
      <c r="D79" s="193" t="s">
        <v>50</v>
      </c>
      <c r="E79" s="224">
        <v>1</v>
      </c>
      <c r="F79" s="194">
        <v>686.59</v>
      </c>
      <c r="G79" s="194">
        <f>(F79*$E$9)+F79</f>
        <v>869.49757600000009</v>
      </c>
      <c r="H79" s="236">
        <f>E79*G79</f>
        <v>869.49757600000009</v>
      </c>
    </row>
    <row r="80" spans="1:8" s="48" customFormat="1" ht="29.25" customHeight="1" x14ac:dyDescent="0.2">
      <c r="A80" s="241" t="s">
        <v>217</v>
      </c>
      <c r="B80" s="193" t="s">
        <v>124</v>
      </c>
      <c r="C80" s="229" t="s">
        <v>125</v>
      </c>
      <c r="D80" s="193" t="s">
        <v>50</v>
      </c>
      <c r="E80" s="224">
        <v>3</v>
      </c>
      <c r="F80" s="194">
        <v>209.16</v>
      </c>
      <c r="G80" s="194">
        <f>(F80*$E$9)+F80</f>
        <v>264.880224</v>
      </c>
      <c r="H80" s="236">
        <f>E80*G80</f>
        <v>794.640672</v>
      </c>
    </row>
    <row r="81" spans="1:8" s="48" customFormat="1" ht="14.25" customHeight="1" x14ac:dyDescent="0.2">
      <c r="A81" s="230"/>
      <c r="B81" s="128"/>
      <c r="C81" s="203" t="s">
        <v>54</v>
      </c>
      <c r="D81" s="128"/>
      <c r="E81" s="131"/>
      <c r="F81" s="132"/>
      <c r="G81" s="132"/>
      <c r="H81" s="233">
        <f>SUM(H60,H61:H80)</f>
        <v>15906.334666159997</v>
      </c>
    </row>
    <row r="82" spans="1:8" s="48" customFormat="1" ht="14.25" customHeight="1" x14ac:dyDescent="0.2">
      <c r="A82" s="205"/>
      <c r="B82" s="128"/>
      <c r="C82" s="448" t="s">
        <v>289</v>
      </c>
      <c r="D82" s="128"/>
      <c r="E82" s="131"/>
      <c r="F82" s="132"/>
      <c r="G82" s="194"/>
      <c r="H82" s="132">
        <f>H81*40%</f>
        <v>6362.5338664639994</v>
      </c>
    </row>
    <row r="83" spans="1:8" s="48" customFormat="1" ht="14.25" customHeight="1" x14ac:dyDescent="0.2">
      <c r="A83" s="205"/>
      <c r="B83" s="128"/>
      <c r="C83" s="448" t="s">
        <v>290</v>
      </c>
      <c r="D83" s="128"/>
      <c r="E83" s="131"/>
      <c r="F83" s="132"/>
      <c r="G83" s="194"/>
      <c r="H83" s="132">
        <f>H81*60%</f>
        <v>9543.8007996959986</v>
      </c>
    </row>
    <row r="84" spans="1:8" s="104" customFormat="1" ht="15" customHeight="1" x14ac:dyDescent="0.2">
      <c r="A84" s="437" t="s">
        <v>218</v>
      </c>
      <c r="B84" s="438"/>
      <c r="C84" s="439" t="s">
        <v>103</v>
      </c>
      <c r="D84" s="438"/>
      <c r="E84" s="440"/>
      <c r="F84" s="441"/>
      <c r="G84" s="441"/>
      <c r="H84" s="442"/>
    </row>
    <row r="85" spans="1:8" s="104" customFormat="1" ht="51" x14ac:dyDescent="0.2">
      <c r="A85" s="242" t="s">
        <v>219</v>
      </c>
      <c r="B85" s="202" t="s">
        <v>157</v>
      </c>
      <c r="C85" s="218" t="s">
        <v>158</v>
      </c>
      <c r="D85" s="202" t="s">
        <v>50</v>
      </c>
      <c r="E85" s="214">
        <v>1</v>
      </c>
      <c r="F85" s="215">
        <v>290.51</v>
      </c>
      <c r="G85" s="194">
        <f>(F85*$E$9)+F85</f>
        <v>367.90186399999999</v>
      </c>
      <c r="H85" s="236">
        <f>E85*G85</f>
        <v>367.90186399999999</v>
      </c>
    </row>
    <row r="86" spans="1:8" s="104" customFormat="1" ht="51" x14ac:dyDescent="0.2">
      <c r="A86" s="242" t="s">
        <v>220</v>
      </c>
      <c r="B86" s="202" t="s">
        <v>159</v>
      </c>
      <c r="C86" s="218" t="s">
        <v>160</v>
      </c>
      <c r="D86" s="202" t="s">
        <v>50</v>
      </c>
      <c r="E86" s="214">
        <v>6</v>
      </c>
      <c r="F86" s="215">
        <v>55.94</v>
      </c>
      <c r="G86" s="194">
        <f t="shared" ref="G86:G100" si="11">(F86*$E$9)+F86</f>
        <v>70.842416</v>
      </c>
      <c r="H86" s="236">
        <f t="shared" ref="H86:H100" si="12">E86*G86</f>
        <v>425.05449599999997</v>
      </c>
    </row>
    <row r="87" spans="1:8" s="104" customFormat="1" ht="25.5" x14ac:dyDescent="0.2">
      <c r="A87" s="242" t="s">
        <v>221</v>
      </c>
      <c r="B87" s="219">
        <v>97660</v>
      </c>
      <c r="C87" s="218" t="s">
        <v>126</v>
      </c>
      <c r="D87" s="202" t="s">
        <v>50</v>
      </c>
      <c r="E87" s="214">
        <v>34</v>
      </c>
      <c r="F87" s="215">
        <v>0.42</v>
      </c>
      <c r="G87" s="194">
        <f t="shared" si="11"/>
        <v>0.53188800000000003</v>
      </c>
      <c r="H87" s="236">
        <f t="shared" si="12"/>
        <v>18.084192000000002</v>
      </c>
    </row>
    <row r="88" spans="1:8" s="104" customFormat="1" ht="25.5" x14ac:dyDescent="0.2">
      <c r="A88" s="242" t="s">
        <v>222</v>
      </c>
      <c r="B88" s="205">
        <v>97661</v>
      </c>
      <c r="C88" s="218" t="s">
        <v>127</v>
      </c>
      <c r="D88" s="202" t="s">
        <v>91</v>
      </c>
      <c r="E88" s="214">
        <v>1000</v>
      </c>
      <c r="F88" s="215">
        <v>0.42</v>
      </c>
      <c r="G88" s="194">
        <f t="shared" si="11"/>
        <v>0.53188800000000003</v>
      </c>
      <c r="H88" s="236">
        <f t="shared" si="12"/>
        <v>531.88800000000003</v>
      </c>
    </row>
    <row r="89" spans="1:8" s="104" customFormat="1" ht="25.5" x14ac:dyDescent="0.2">
      <c r="A89" s="243" t="s">
        <v>223</v>
      </c>
      <c r="B89" s="205">
        <v>93653</v>
      </c>
      <c r="C89" s="218" t="s">
        <v>128</v>
      </c>
      <c r="D89" s="199" t="s">
        <v>50</v>
      </c>
      <c r="E89" s="200">
        <v>4</v>
      </c>
      <c r="F89" s="141">
        <v>8.84</v>
      </c>
      <c r="G89" s="194">
        <f t="shared" si="11"/>
        <v>11.194976</v>
      </c>
      <c r="H89" s="236">
        <f t="shared" si="12"/>
        <v>44.779904000000002</v>
      </c>
    </row>
    <row r="90" spans="1:8" s="104" customFormat="1" ht="25.5" x14ac:dyDescent="0.2">
      <c r="A90" s="243" t="s">
        <v>224</v>
      </c>
      <c r="B90" s="205">
        <v>93654</v>
      </c>
      <c r="C90" s="218" t="s">
        <v>129</v>
      </c>
      <c r="D90" s="199" t="s">
        <v>50</v>
      </c>
      <c r="E90" s="200">
        <v>3</v>
      </c>
      <c r="F90" s="141">
        <v>9.24</v>
      </c>
      <c r="G90" s="194">
        <f t="shared" si="11"/>
        <v>11.701536000000001</v>
      </c>
      <c r="H90" s="236">
        <f t="shared" si="12"/>
        <v>35.104607999999999</v>
      </c>
    </row>
    <row r="91" spans="1:8" s="104" customFormat="1" ht="25.5" x14ac:dyDescent="0.2">
      <c r="A91" s="243" t="s">
        <v>225</v>
      </c>
      <c r="B91" s="205">
        <v>93657</v>
      </c>
      <c r="C91" s="218" t="s">
        <v>130</v>
      </c>
      <c r="D91" s="199" t="s">
        <v>50</v>
      </c>
      <c r="E91" s="200">
        <v>14</v>
      </c>
      <c r="F91" s="141">
        <v>10.9</v>
      </c>
      <c r="G91" s="194">
        <f t="shared" si="11"/>
        <v>13.80376</v>
      </c>
      <c r="H91" s="236">
        <f t="shared" si="12"/>
        <v>193.25264000000001</v>
      </c>
    </row>
    <row r="92" spans="1:8" s="104" customFormat="1" ht="25.5" x14ac:dyDescent="0.2">
      <c r="A92" s="243" t="s">
        <v>226</v>
      </c>
      <c r="B92" s="205">
        <v>91953</v>
      </c>
      <c r="C92" s="218" t="s">
        <v>161</v>
      </c>
      <c r="D92" s="199" t="s">
        <v>50</v>
      </c>
      <c r="E92" s="200">
        <v>11</v>
      </c>
      <c r="F92" s="141">
        <v>18.690000000000001</v>
      </c>
      <c r="G92" s="194">
        <f t="shared" si="11"/>
        <v>23.669016000000003</v>
      </c>
      <c r="H92" s="236">
        <f t="shared" si="12"/>
        <v>260.35917600000005</v>
      </c>
    </row>
    <row r="93" spans="1:8" s="104" customFormat="1" ht="25.5" x14ac:dyDescent="0.2">
      <c r="A93" s="243" t="s">
        <v>227</v>
      </c>
      <c r="B93" s="205">
        <v>91958</v>
      </c>
      <c r="C93" s="218" t="s">
        <v>162</v>
      </c>
      <c r="D93" s="199" t="s">
        <v>50</v>
      </c>
      <c r="E93" s="200">
        <v>3</v>
      </c>
      <c r="F93" s="141">
        <v>23.69</v>
      </c>
      <c r="G93" s="194">
        <f t="shared" si="11"/>
        <v>30.001016000000003</v>
      </c>
      <c r="H93" s="236">
        <f t="shared" si="12"/>
        <v>90.003048000000007</v>
      </c>
    </row>
    <row r="94" spans="1:8" s="104" customFormat="1" ht="25.5" x14ac:dyDescent="0.2">
      <c r="A94" s="243" t="s">
        <v>228</v>
      </c>
      <c r="B94" s="205">
        <v>91967</v>
      </c>
      <c r="C94" s="218" t="s">
        <v>163</v>
      </c>
      <c r="D94" s="199" t="s">
        <v>50</v>
      </c>
      <c r="E94" s="200">
        <v>1</v>
      </c>
      <c r="F94" s="141">
        <v>40.54</v>
      </c>
      <c r="G94" s="194">
        <f t="shared" si="11"/>
        <v>51.339855999999997</v>
      </c>
      <c r="H94" s="236">
        <f t="shared" si="12"/>
        <v>51.339855999999997</v>
      </c>
    </row>
    <row r="95" spans="1:8" s="104" customFormat="1" ht="25.5" x14ac:dyDescent="0.2">
      <c r="A95" s="243" t="s">
        <v>229</v>
      </c>
      <c r="B95" s="205">
        <v>97593</v>
      </c>
      <c r="C95" s="218" t="s">
        <v>164</v>
      </c>
      <c r="D95" s="199" t="s">
        <v>50</v>
      </c>
      <c r="E95" s="200">
        <v>35</v>
      </c>
      <c r="F95" s="141">
        <v>66.900000000000006</v>
      </c>
      <c r="G95" s="194">
        <f t="shared" si="11"/>
        <v>84.722160000000002</v>
      </c>
      <c r="H95" s="236">
        <f t="shared" si="12"/>
        <v>2965.2755999999999</v>
      </c>
    </row>
    <row r="96" spans="1:8" s="104" customFormat="1" ht="38.25" x14ac:dyDescent="0.2">
      <c r="A96" s="243" t="s">
        <v>230</v>
      </c>
      <c r="B96" s="205">
        <v>91926</v>
      </c>
      <c r="C96" s="218" t="s">
        <v>165</v>
      </c>
      <c r="D96" s="199" t="s">
        <v>91</v>
      </c>
      <c r="E96" s="200">
        <v>1000</v>
      </c>
      <c r="F96" s="141">
        <v>2.42</v>
      </c>
      <c r="G96" s="194">
        <f t="shared" si="11"/>
        <v>3.0646879999999999</v>
      </c>
      <c r="H96" s="236">
        <f t="shared" si="12"/>
        <v>3064.6879999999996</v>
      </c>
    </row>
    <row r="97" spans="1:8" s="104" customFormat="1" ht="38.25" x14ac:dyDescent="0.2">
      <c r="A97" s="243" t="s">
        <v>231</v>
      </c>
      <c r="B97" s="205">
        <v>91930</v>
      </c>
      <c r="C97" s="218" t="s">
        <v>166</v>
      </c>
      <c r="D97" s="199" t="s">
        <v>91</v>
      </c>
      <c r="E97" s="200">
        <v>220</v>
      </c>
      <c r="F97" s="141">
        <v>5.34</v>
      </c>
      <c r="G97" s="194">
        <f t="shared" si="11"/>
        <v>6.7625760000000001</v>
      </c>
      <c r="H97" s="236">
        <f t="shared" si="12"/>
        <v>1487.7667200000001</v>
      </c>
    </row>
    <row r="98" spans="1:8" s="104" customFormat="1" ht="25.5" x14ac:dyDescent="0.2">
      <c r="A98" s="243" t="s">
        <v>232</v>
      </c>
      <c r="B98" s="205">
        <v>92000</v>
      </c>
      <c r="C98" s="218" t="s">
        <v>167</v>
      </c>
      <c r="D98" s="199" t="s">
        <v>50</v>
      </c>
      <c r="E98" s="200">
        <v>43</v>
      </c>
      <c r="F98" s="141">
        <v>19.79</v>
      </c>
      <c r="G98" s="194">
        <f t="shared" si="11"/>
        <v>25.062055999999998</v>
      </c>
      <c r="H98" s="236">
        <f t="shared" si="12"/>
        <v>1077.668408</v>
      </c>
    </row>
    <row r="99" spans="1:8" s="104" customFormat="1" ht="25.5" x14ac:dyDescent="0.2">
      <c r="A99" s="244" t="s">
        <v>233</v>
      </c>
      <c r="B99" s="221">
        <v>92004</v>
      </c>
      <c r="C99" s="222" t="s">
        <v>248</v>
      </c>
      <c r="D99" s="223" t="s">
        <v>50</v>
      </c>
      <c r="E99" s="210">
        <v>7</v>
      </c>
      <c r="F99" s="211">
        <v>36.29</v>
      </c>
      <c r="G99" s="194">
        <f t="shared" si="11"/>
        <v>45.957656</v>
      </c>
      <c r="H99" s="236">
        <f t="shared" si="12"/>
        <v>321.70359200000001</v>
      </c>
    </row>
    <row r="100" spans="1:8" s="104" customFormat="1" ht="25.5" x14ac:dyDescent="0.2">
      <c r="A100" s="244" t="s">
        <v>249</v>
      </c>
      <c r="B100" s="221">
        <v>91992</v>
      </c>
      <c r="C100" s="218" t="s">
        <v>247</v>
      </c>
      <c r="D100" s="223" t="s">
        <v>50</v>
      </c>
      <c r="E100" s="210">
        <v>5</v>
      </c>
      <c r="F100" s="211">
        <v>27.83</v>
      </c>
      <c r="G100" s="194">
        <f t="shared" si="11"/>
        <v>35.243911999999995</v>
      </c>
      <c r="H100" s="236">
        <f t="shared" si="12"/>
        <v>176.21955999999997</v>
      </c>
    </row>
    <row r="101" spans="1:8" s="104" customFormat="1" ht="12.75" x14ac:dyDescent="0.2">
      <c r="A101" s="243"/>
      <c r="B101" s="217"/>
      <c r="C101" s="220" t="s">
        <v>54</v>
      </c>
      <c r="D101" s="128"/>
      <c r="E101" s="131"/>
      <c r="F101" s="132"/>
      <c r="G101" s="132"/>
      <c r="H101" s="233">
        <f>SUM(H85,H86:H99)</f>
        <v>10934.870104</v>
      </c>
    </row>
    <row r="102" spans="1:8" s="104" customFormat="1" ht="12.75" x14ac:dyDescent="0.2">
      <c r="A102" s="205"/>
      <c r="B102" s="128"/>
      <c r="C102" s="448" t="s">
        <v>289</v>
      </c>
      <c r="D102" s="128"/>
      <c r="E102" s="131"/>
      <c r="F102" s="132"/>
      <c r="G102" s="194"/>
      <c r="H102" s="132">
        <f>H101*40%</f>
        <v>4373.9480415999997</v>
      </c>
    </row>
    <row r="103" spans="1:8" s="104" customFormat="1" ht="12.75" x14ac:dyDescent="0.2">
      <c r="A103" s="205"/>
      <c r="B103" s="128"/>
      <c r="C103" s="448" t="s">
        <v>290</v>
      </c>
      <c r="D103" s="128"/>
      <c r="E103" s="131"/>
      <c r="F103" s="132"/>
      <c r="G103" s="194"/>
      <c r="H103" s="132">
        <f>H101*60%</f>
        <v>6560.9220624</v>
      </c>
    </row>
    <row r="104" spans="1:8" s="104" customFormat="1" ht="12.75" x14ac:dyDescent="0.2">
      <c r="A104" s="427" t="s">
        <v>234</v>
      </c>
      <c r="B104" s="428"/>
      <c r="C104" s="429" t="s">
        <v>168</v>
      </c>
      <c r="D104" s="428"/>
      <c r="E104" s="430"/>
      <c r="F104" s="431"/>
      <c r="G104" s="431"/>
      <c r="H104" s="432"/>
    </row>
    <row r="105" spans="1:8" s="104" customFormat="1" ht="12.75" x14ac:dyDescent="0.2">
      <c r="A105" s="437" t="s">
        <v>235</v>
      </c>
      <c r="B105" s="438"/>
      <c r="C105" s="439" t="s">
        <v>173</v>
      </c>
      <c r="D105" s="438"/>
      <c r="E105" s="440"/>
      <c r="F105" s="441"/>
      <c r="G105" s="441"/>
      <c r="H105" s="442"/>
    </row>
    <row r="106" spans="1:8" s="104" customFormat="1" ht="25.5" x14ac:dyDescent="0.2">
      <c r="A106" s="242" t="s">
        <v>236</v>
      </c>
      <c r="B106" s="202" t="s">
        <v>170</v>
      </c>
      <c r="C106" s="207" t="s">
        <v>171</v>
      </c>
      <c r="D106" s="202" t="s">
        <v>172</v>
      </c>
      <c r="E106" s="214">
        <v>74.31</v>
      </c>
      <c r="F106" s="215">
        <v>1.73</v>
      </c>
      <c r="G106" s="132">
        <f t="shared" ref="G106:G107" si="13">(F106*$E$9)+F106</f>
        <v>2.1908720000000002</v>
      </c>
      <c r="H106" s="231">
        <f>E106*G106</f>
        <v>162.80369832000002</v>
      </c>
    </row>
    <row r="107" spans="1:8" s="104" customFormat="1" ht="25.5" x14ac:dyDescent="0.2">
      <c r="A107" s="243" t="s">
        <v>237</v>
      </c>
      <c r="B107" s="193">
        <v>88489</v>
      </c>
      <c r="C107" s="225" t="s">
        <v>99</v>
      </c>
      <c r="D107" s="128" t="s">
        <v>80</v>
      </c>
      <c r="E107" s="131">
        <v>485</v>
      </c>
      <c r="F107" s="132">
        <v>10.49</v>
      </c>
      <c r="G107" s="132">
        <f t="shared" si="13"/>
        <v>13.284536000000001</v>
      </c>
      <c r="H107" s="231">
        <f>E107*G107</f>
        <v>6442.9999600000001</v>
      </c>
    </row>
    <row r="108" spans="1:8" s="104" customFormat="1" ht="12.75" x14ac:dyDescent="0.2">
      <c r="A108" s="437" t="s">
        <v>238</v>
      </c>
      <c r="B108" s="438"/>
      <c r="C108" s="439" t="s">
        <v>169</v>
      </c>
      <c r="D108" s="438"/>
      <c r="E108" s="440"/>
      <c r="F108" s="441"/>
      <c r="G108" s="441"/>
      <c r="H108" s="442"/>
    </row>
    <row r="109" spans="1:8" s="104" customFormat="1" ht="25.5" x14ac:dyDescent="0.2">
      <c r="A109" s="243" t="s">
        <v>239</v>
      </c>
      <c r="B109" s="193">
        <v>88489</v>
      </c>
      <c r="C109" s="225" t="s">
        <v>99</v>
      </c>
      <c r="D109" s="128" t="s">
        <v>80</v>
      </c>
      <c r="E109" s="131">
        <v>160</v>
      </c>
      <c r="F109" s="132">
        <v>10.49</v>
      </c>
      <c r="G109" s="132">
        <f t="shared" ref="G109:G112" si="14">(F109*$E$9)+F109</f>
        <v>13.284536000000001</v>
      </c>
      <c r="H109" s="231">
        <f>E109*G109</f>
        <v>2125.52576</v>
      </c>
    </row>
    <row r="110" spans="1:8" s="104" customFormat="1" ht="12.75" x14ac:dyDescent="0.2">
      <c r="A110" s="437" t="s">
        <v>240</v>
      </c>
      <c r="B110" s="438"/>
      <c r="C110" s="439" t="s">
        <v>174</v>
      </c>
      <c r="D110" s="438"/>
      <c r="E110" s="440"/>
      <c r="F110" s="441"/>
      <c r="G110" s="441"/>
      <c r="H110" s="442"/>
    </row>
    <row r="111" spans="1:8" s="104" customFormat="1" ht="12.75" x14ac:dyDescent="0.2">
      <c r="A111" s="242" t="s">
        <v>241</v>
      </c>
      <c r="B111" s="202" t="s">
        <v>175</v>
      </c>
      <c r="C111" s="213" t="s">
        <v>176</v>
      </c>
      <c r="D111" s="202" t="s">
        <v>80</v>
      </c>
      <c r="E111" s="214">
        <v>25.2</v>
      </c>
      <c r="F111" s="215">
        <v>9.26</v>
      </c>
      <c r="G111" s="132">
        <f t="shared" si="14"/>
        <v>11.726863999999999</v>
      </c>
      <c r="H111" s="231">
        <f>E111*G111</f>
        <v>295.51697279999996</v>
      </c>
    </row>
    <row r="112" spans="1:8" s="104" customFormat="1" ht="25.5" x14ac:dyDescent="0.2">
      <c r="A112" s="242" t="s">
        <v>242</v>
      </c>
      <c r="B112" s="217" t="s">
        <v>177</v>
      </c>
      <c r="C112" s="206" t="s">
        <v>178</v>
      </c>
      <c r="D112" s="202" t="s">
        <v>80</v>
      </c>
      <c r="E112" s="214">
        <v>25.2</v>
      </c>
      <c r="F112" s="215">
        <v>20.69</v>
      </c>
      <c r="G112" s="132">
        <f t="shared" si="14"/>
        <v>26.201816000000001</v>
      </c>
      <c r="H112" s="231">
        <f>E112*G112</f>
        <v>660.28576320000002</v>
      </c>
    </row>
    <row r="113" spans="1:8" s="104" customFormat="1" ht="12.75" x14ac:dyDescent="0.2">
      <c r="A113" s="242"/>
      <c r="B113" s="202"/>
      <c r="C113" s="216" t="s">
        <v>54</v>
      </c>
      <c r="D113" s="128"/>
      <c r="E113" s="131"/>
      <c r="F113" s="132"/>
      <c r="G113" s="132"/>
      <c r="H113" s="233">
        <f>SUM(H106,H107+H109+H111+H112)</f>
        <v>9687.1321543199992</v>
      </c>
    </row>
    <row r="114" spans="1:8" s="104" customFormat="1" ht="12.75" x14ac:dyDescent="0.2">
      <c r="A114" s="433">
        <v>9</v>
      </c>
      <c r="B114" s="434"/>
      <c r="C114" s="435" t="s">
        <v>254</v>
      </c>
      <c r="D114" s="434"/>
      <c r="E114" s="434"/>
      <c r="F114" s="434"/>
      <c r="G114" s="434"/>
      <c r="H114" s="436"/>
    </row>
    <row r="115" spans="1:8" s="104" customFormat="1" ht="12.75" x14ac:dyDescent="0.2">
      <c r="A115" s="254" t="s">
        <v>243</v>
      </c>
      <c r="B115" s="255" t="s">
        <v>250</v>
      </c>
      <c r="C115" s="207" t="s">
        <v>251</v>
      </c>
      <c r="D115" s="246" t="s">
        <v>94</v>
      </c>
      <c r="E115" s="247">
        <v>6</v>
      </c>
      <c r="F115" s="212">
        <v>435.31</v>
      </c>
      <c r="G115" s="248">
        <f>(F115*$E$9)+F115</f>
        <v>551.27658399999996</v>
      </c>
      <c r="H115" s="256">
        <f>E115*G115</f>
        <v>3307.6595039999997</v>
      </c>
    </row>
    <row r="116" spans="1:8" s="104" customFormat="1" ht="38.25" x14ac:dyDescent="0.2">
      <c r="A116" s="257" t="s">
        <v>260</v>
      </c>
      <c r="B116" s="193">
        <v>96533</v>
      </c>
      <c r="C116" s="207" t="s">
        <v>255</v>
      </c>
      <c r="D116" s="128" t="s">
        <v>80</v>
      </c>
      <c r="E116" s="131">
        <v>18</v>
      </c>
      <c r="F116" s="132">
        <v>59.61</v>
      </c>
      <c r="G116" s="248">
        <f>(F116*$E$9)+F116</f>
        <v>75.490104000000002</v>
      </c>
      <c r="H116" s="256">
        <f>E116*G116</f>
        <v>1358.821872</v>
      </c>
    </row>
    <row r="117" spans="1:8" s="104" customFormat="1" ht="25.5" x14ac:dyDescent="0.2">
      <c r="A117" s="257" t="s">
        <v>261</v>
      </c>
      <c r="B117" s="193">
        <v>96545</v>
      </c>
      <c r="C117" s="207" t="s">
        <v>258</v>
      </c>
      <c r="D117" s="128" t="s">
        <v>256</v>
      </c>
      <c r="E117" s="131">
        <v>50</v>
      </c>
      <c r="F117" s="132">
        <v>9.06</v>
      </c>
      <c r="G117" s="248">
        <f>(F117*$E$9)+F117</f>
        <v>11.473584000000001</v>
      </c>
      <c r="H117" s="256">
        <f>E117*G117</f>
        <v>573.67920000000004</v>
      </c>
    </row>
    <row r="118" spans="1:8" s="104" customFormat="1" ht="25.5" x14ac:dyDescent="0.2">
      <c r="A118" s="257" t="s">
        <v>262</v>
      </c>
      <c r="B118" s="193">
        <v>96544</v>
      </c>
      <c r="C118" s="207" t="s">
        <v>259</v>
      </c>
      <c r="D118" s="128" t="s">
        <v>256</v>
      </c>
      <c r="E118" s="131">
        <v>65</v>
      </c>
      <c r="F118" s="132">
        <v>9.3699999999999992</v>
      </c>
      <c r="G118" s="248">
        <f>(F118*$E$9)+F118</f>
        <v>11.866167999999998</v>
      </c>
      <c r="H118" s="256">
        <f>E118*G118</f>
        <v>771.30091999999991</v>
      </c>
    </row>
    <row r="119" spans="1:8" s="104" customFormat="1" ht="38.25" x14ac:dyDescent="0.2">
      <c r="A119" s="257" t="s">
        <v>263</v>
      </c>
      <c r="B119" s="193">
        <v>96555</v>
      </c>
      <c r="C119" s="207" t="s">
        <v>257</v>
      </c>
      <c r="D119" s="128" t="s">
        <v>94</v>
      </c>
      <c r="E119" s="131">
        <v>1.5</v>
      </c>
      <c r="F119" s="132">
        <v>482.17</v>
      </c>
      <c r="G119" s="248">
        <f>(F119*$E$9)+F119</f>
        <v>610.62008800000001</v>
      </c>
      <c r="H119" s="256">
        <f>E119*G119</f>
        <v>915.93013199999996</v>
      </c>
    </row>
    <row r="120" spans="1:8" s="104" customFormat="1" ht="12.75" x14ac:dyDescent="0.2">
      <c r="A120" s="245"/>
      <c r="B120" s="246"/>
      <c r="C120" s="228" t="s">
        <v>54</v>
      </c>
      <c r="D120" s="246"/>
      <c r="E120" s="247"/>
      <c r="F120" s="212"/>
      <c r="G120" s="248"/>
      <c r="H120" s="249">
        <f>SUM(H115,H116:H119)</f>
        <v>6927.3916279999994</v>
      </c>
    </row>
    <row r="121" spans="1:8" s="104" customFormat="1" ht="12.75" x14ac:dyDescent="0.2">
      <c r="A121" s="427" t="s">
        <v>264</v>
      </c>
      <c r="B121" s="428"/>
      <c r="C121" s="429" t="s">
        <v>179</v>
      </c>
      <c r="D121" s="428"/>
      <c r="E121" s="430"/>
      <c r="F121" s="431"/>
      <c r="G121" s="431"/>
      <c r="H121" s="432"/>
    </row>
    <row r="122" spans="1:8" s="104" customFormat="1" ht="12.75" x14ac:dyDescent="0.2">
      <c r="A122" s="242" t="s">
        <v>265</v>
      </c>
      <c r="B122" s="202" t="s">
        <v>180</v>
      </c>
      <c r="C122" s="213" t="s">
        <v>181</v>
      </c>
      <c r="D122" s="202" t="s">
        <v>80</v>
      </c>
      <c r="E122" s="214">
        <v>339.67</v>
      </c>
      <c r="F122" s="215">
        <v>2.16</v>
      </c>
      <c r="G122" s="132">
        <f t="shared" ref="G122" si="15">(F122*$E$9)+F122</f>
        <v>2.7354240000000001</v>
      </c>
      <c r="H122" s="231">
        <f>E122*G122</f>
        <v>929.14147008000009</v>
      </c>
    </row>
    <row r="123" spans="1:8" s="104" customFormat="1" ht="12.75" x14ac:dyDescent="0.2">
      <c r="A123" s="242"/>
      <c r="B123" s="202"/>
      <c r="C123" s="216" t="s">
        <v>54</v>
      </c>
      <c r="D123" s="128"/>
      <c r="E123" s="131"/>
      <c r="F123" s="132"/>
      <c r="G123" s="132"/>
      <c r="H123" s="233">
        <f>SUM(H122)</f>
        <v>929.14147008000009</v>
      </c>
    </row>
    <row r="124" spans="1:8" s="104" customFormat="1" ht="13.5" thickBot="1" x14ac:dyDescent="0.25">
      <c r="A124" s="421"/>
      <c r="B124" s="422"/>
      <c r="C124" s="423"/>
      <c r="D124" s="424"/>
      <c r="E124" s="425"/>
      <c r="F124" s="459" t="s">
        <v>55</v>
      </c>
      <c r="G124" s="459"/>
      <c r="H124" s="426">
        <f>H123+H113+H101+H81+H58+H47+H41+H35+H31+H22</f>
        <v>168003.65550831999</v>
      </c>
    </row>
    <row r="125" spans="1:8" s="49" customFormat="1" x14ac:dyDescent="0.2">
      <c r="A125" s="253" t="s">
        <v>246</v>
      </c>
      <c r="B125" s="420">
        <v>43409</v>
      </c>
      <c r="C125" s="195"/>
      <c r="D125" s="166"/>
      <c r="E125" s="152"/>
      <c r="F125" s="138"/>
      <c r="G125" s="138"/>
      <c r="H125" s="138"/>
    </row>
    <row r="126" spans="1:8" s="49" customFormat="1" x14ac:dyDescent="0.2">
      <c r="A126" s="179"/>
      <c r="B126" s="166"/>
      <c r="C126" s="195"/>
      <c r="D126" s="166"/>
      <c r="E126" s="152"/>
      <c r="F126" s="138"/>
      <c r="G126" s="138"/>
      <c r="H126" s="138"/>
    </row>
    <row r="127" spans="1:8" s="47" customFormat="1" x14ac:dyDescent="0.2">
      <c r="A127" s="179"/>
      <c r="B127" s="169"/>
      <c r="C127" s="196" t="s">
        <v>47</v>
      </c>
      <c r="D127" s="166"/>
      <c r="E127" s="151"/>
      <c r="F127" s="142" t="s">
        <v>56</v>
      </c>
      <c r="G127" s="142"/>
      <c r="H127" s="138"/>
    </row>
    <row r="128" spans="1:8" s="34" customFormat="1" x14ac:dyDescent="0.2">
      <c r="A128" s="179"/>
      <c r="B128" s="169"/>
      <c r="C128" s="196"/>
      <c r="D128" s="166"/>
      <c r="E128" s="151"/>
      <c r="F128" s="142"/>
      <c r="G128" s="142"/>
      <c r="H128" s="138"/>
    </row>
    <row r="129" spans="1:8" s="34" customFormat="1" x14ac:dyDescent="0.2">
      <c r="A129" s="179"/>
      <c r="B129" s="169"/>
      <c r="C129" s="196"/>
      <c r="D129" s="166"/>
      <c r="E129" s="151"/>
      <c r="F129" s="142"/>
      <c r="G129" s="142"/>
      <c r="H129" s="138"/>
    </row>
    <row r="130" spans="1:8" s="34" customFormat="1" x14ac:dyDescent="0.2">
      <c r="A130" s="179"/>
      <c r="B130" s="166"/>
      <c r="C130" s="195"/>
      <c r="D130" s="166"/>
      <c r="E130" s="152"/>
      <c r="F130" s="138"/>
      <c r="G130" s="138"/>
      <c r="H130" s="138"/>
    </row>
    <row r="131" spans="1:8" s="34" customFormat="1" x14ac:dyDescent="0.2">
      <c r="A131" s="179"/>
      <c r="B131" s="166"/>
      <c r="C131" s="195"/>
      <c r="D131" s="166"/>
      <c r="E131" s="152"/>
      <c r="F131" s="138"/>
      <c r="G131" s="138"/>
      <c r="H131" s="138"/>
    </row>
    <row r="132" spans="1:8" s="34" customFormat="1" ht="15.75" x14ac:dyDescent="0.2">
      <c r="A132" s="179"/>
      <c r="B132" s="170"/>
      <c r="C132" s="197" t="s">
        <v>87</v>
      </c>
      <c r="D132" s="166"/>
      <c r="E132" s="153"/>
      <c r="F132" s="143" t="s">
        <v>77</v>
      </c>
      <c r="G132" s="143"/>
      <c r="H132" s="138"/>
    </row>
    <row r="133" spans="1:8" s="34" customFormat="1" x14ac:dyDescent="0.2">
      <c r="A133" s="179"/>
      <c r="B133" s="171"/>
      <c r="C133" s="198" t="s">
        <v>76</v>
      </c>
      <c r="D133" s="166"/>
      <c r="E133" s="151"/>
      <c r="F133" s="142" t="s">
        <v>78</v>
      </c>
      <c r="G133" s="142"/>
      <c r="H133" s="138"/>
    </row>
    <row r="134" spans="1:8" s="34" customFormat="1" x14ac:dyDescent="0.2">
      <c r="A134" s="179"/>
      <c r="B134" s="171"/>
      <c r="C134" s="198" t="s">
        <v>60</v>
      </c>
      <c r="D134" s="166"/>
      <c r="E134" s="151"/>
      <c r="F134" s="142" t="s">
        <v>84</v>
      </c>
      <c r="G134" s="142"/>
      <c r="H134" s="138"/>
    </row>
    <row r="135" spans="1:8" s="34" customFormat="1" x14ac:dyDescent="0.2">
      <c r="A135" s="44"/>
      <c r="B135" s="184"/>
      <c r="C135" s="177"/>
      <c r="D135" s="167"/>
      <c r="E135" s="159"/>
      <c r="F135" s="139"/>
      <c r="G135" s="139"/>
      <c r="H135" s="139"/>
    </row>
    <row r="136" spans="1:8" s="34" customFormat="1" x14ac:dyDescent="0.2">
      <c r="A136" s="45"/>
      <c r="B136" s="185"/>
      <c r="C136" s="178"/>
      <c r="D136" s="168"/>
      <c r="E136" s="160"/>
      <c r="F136" s="149"/>
      <c r="G136" s="140"/>
      <c r="H136" s="140"/>
    </row>
    <row r="137" spans="1:8" s="34" customFormat="1" x14ac:dyDescent="0.2">
      <c r="A137" s="45"/>
      <c r="B137" s="185"/>
      <c r="C137" s="178"/>
      <c r="D137" s="168"/>
      <c r="E137" s="160"/>
      <c r="F137" s="149"/>
      <c r="G137" s="140"/>
      <c r="H137" s="140"/>
    </row>
    <row r="138" spans="1:8" ht="399.95" customHeight="1" x14ac:dyDescent="0.2"/>
  </sheetData>
  <mergeCells count="10">
    <mergeCell ref="A3:C3"/>
    <mergeCell ref="A7:H7"/>
    <mergeCell ref="A5:C5"/>
    <mergeCell ref="A6:H6"/>
    <mergeCell ref="F124:G124"/>
    <mergeCell ref="A10:H10"/>
    <mergeCell ref="A11:H11"/>
    <mergeCell ref="A12:H12"/>
    <mergeCell ref="A13:H13"/>
    <mergeCell ref="A14:H14"/>
  </mergeCells>
  <pageMargins left="0.7" right="0.7" top="0.75" bottom="0.75" header="0.3" footer="0.3"/>
  <pageSetup paperSize="9" scale="49" fitToWidth="0" orientation="portrait" r:id="rId1"/>
  <headerFooter>
    <oddHeader>&amp;RPágina &amp;P de &amp;N</oddHeader>
  </headerFooter>
  <rowBreaks count="1" manualBreakCount="1">
    <brk id="7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tabSelected="1" zoomScale="85" zoomScaleNormal="85" zoomScaleSheetLayoutView="70" workbookViewId="0">
      <selection activeCell="AD34" sqref="AD34"/>
    </sheetView>
  </sheetViews>
  <sheetFormatPr defaultColWidth="3.7109375" defaultRowHeight="15" x14ac:dyDescent="0.2"/>
  <cols>
    <col min="1" max="8" width="8.7109375" style="64" customWidth="1"/>
    <col min="9" max="20" width="5.7109375" style="64" customWidth="1"/>
    <col min="21" max="26" width="3.7109375" style="64" customWidth="1"/>
    <col min="27" max="27" width="10.85546875" style="64" hidden="1" customWidth="1"/>
    <col min="28" max="28" width="7" style="64" hidden="1" customWidth="1"/>
    <col min="29" max="16384" width="3.7109375" style="64"/>
  </cols>
  <sheetData>
    <row r="1" spans="1:41" ht="80.099999999999994" customHeight="1" thickBot="1" x14ac:dyDescent="0.25"/>
    <row r="2" spans="1:41" ht="18" x14ac:dyDescent="0.2">
      <c r="A2" s="95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</row>
    <row r="3" spans="1:41" ht="18" x14ac:dyDescent="0.25">
      <c r="A3" s="103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1:41" ht="5.0999999999999996" customHeight="1" x14ac:dyDescent="0.2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  <c r="U4" s="65"/>
      <c r="V4" s="65"/>
      <c r="W4" s="65"/>
      <c r="X4" s="65"/>
      <c r="Y4" s="65"/>
    </row>
    <row r="5" spans="1:41" ht="15" customHeight="1" x14ac:dyDescent="0.2">
      <c r="A5" s="474" t="str">
        <f>'ANEXO 01-ORÇAMENTO'!A5:C5</f>
        <v>SOLICITANTE: SECRETARIA MUNICIPAL DE EDUCAÇÃO</v>
      </c>
      <c r="B5" s="475"/>
      <c r="C5" s="475"/>
      <c r="D5" s="475"/>
      <c r="E5" s="475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7"/>
      <c r="U5" s="65"/>
      <c r="V5" s="65"/>
      <c r="W5" s="65"/>
      <c r="X5" s="65"/>
      <c r="Y5" s="65"/>
    </row>
    <row r="6" spans="1:41" ht="15" customHeight="1" x14ac:dyDescent="0.2">
      <c r="A6" s="463" t="str">
        <f>'ANEXO 01-ORÇAMENTO'!A6</f>
        <v>OBJETO: Reforma da Escola Salgado Filho</v>
      </c>
      <c r="B6" s="464"/>
      <c r="C6" s="464"/>
      <c r="D6" s="464"/>
      <c r="E6" s="464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6"/>
      <c r="U6" s="65"/>
      <c r="V6" s="65"/>
      <c r="W6" s="65"/>
      <c r="X6" s="65"/>
      <c r="Y6" s="65"/>
    </row>
    <row r="7" spans="1:41" ht="15" customHeight="1" x14ac:dyDescent="0.2">
      <c r="A7" s="467" t="str">
        <f>'ANEXO 01-ORÇAMENTO'!A7:C7</f>
        <v>LOCAL DA OBRA: Rua Mario Sicca esquina Rua Julio Ortiz Cunha, Bairro Passo da Cruz</v>
      </c>
      <c r="B7" s="468"/>
      <c r="C7" s="468"/>
      <c r="D7" s="468"/>
      <c r="E7" s="468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70"/>
      <c r="U7" s="65"/>
      <c r="V7" s="65"/>
      <c r="W7" s="65"/>
      <c r="X7" s="65"/>
      <c r="Y7" s="65"/>
    </row>
    <row r="8" spans="1:41" ht="16.5" thickBot="1" x14ac:dyDescent="0.25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3"/>
      <c r="U8" s="65"/>
      <c r="V8" s="65"/>
      <c r="W8" s="65"/>
      <c r="X8" s="65"/>
      <c r="Y8" s="65"/>
    </row>
    <row r="9" spans="1:41" ht="30" customHeight="1" x14ac:dyDescent="0.2">
      <c r="A9" s="478" t="s">
        <v>5</v>
      </c>
      <c r="B9" s="479"/>
      <c r="C9" s="479"/>
      <c r="D9" s="479"/>
      <c r="E9" s="479"/>
      <c r="F9" s="66"/>
      <c r="G9" s="67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5"/>
      <c r="V9" s="65"/>
      <c r="W9" s="65"/>
      <c r="X9" s="65"/>
      <c r="Y9" s="65"/>
    </row>
    <row r="10" spans="1:41" ht="30" customHeight="1" thickBot="1" x14ac:dyDescent="0.25">
      <c r="A10" s="480" t="s">
        <v>6</v>
      </c>
      <c r="B10" s="481"/>
      <c r="C10" s="481"/>
      <c r="D10" s="481"/>
      <c r="E10" s="481"/>
      <c r="F10" s="70"/>
      <c r="G10" s="71"/>
      <c r="H10" s="71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  <c r="U10" s="65"/>
      <c r="V10" s="65"/>
      <c r="W10" s="65"/>
      <c r="X10" s="65"/>
      <c r="Y10" s="65"/>
    </row>
    <row r="11" spans="1:41" ht="60" customHeight="1" x14ac:dyDescent="0.2">
      <c r="A11" s="482" t="s">
        <v>7</v>
      </c>
      <c r="B11" s="483"/>
      <c r="C11" s="483"/>
      <c r="D11" s="483"/>
      <c r="E11" s="483"/>
      <c r="F11" s="486" t="s">
        <v>8</v>
      </c>
      <c r="G11" s="487"/>
      <c r="H11" s="488"/>
      <c r="I11" s="74"/>
      <c r="J11" s="74"/>
      <c r="K11" s="75"/>
      <c r="L11" s="492" t="s">
        <v>9</v>
      </c>
      <c r="M11" s="493"/>
      <c r="N11" s="493"/>
      <c r="O11" s="493"/>
      <c r="P11" s="493"/>
      <c r="Q11" s="493"/>
      <c r="R11" s="493"/>
      <c r="S11" s="493"/>
      <c r="T11" s="494"/>
      <c r="U11" s="76"/>
      <c r="V11" s="76"/>
      <c r="W11" s="76"/>
      <c r="X11" s="76"/>
      <c r="Y11" s="76"/>
      <c r="Z11" s="76"/>
      <c r="AA11" s="76"/>
      <c r="AB11" s="76"/>
      <c r="AC11" s="94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</row>
    <row r="12" spans="1:41" ht="21.75" customHeight="1" x14ac:dyDescent="0.2">
      <c r="A12" s="484"/>
      <c r="B12" s="485"/>
      <c r="C12" s="485"/>
      <c r="D12" s="485"/>
      <c r="E12" s="485"/>
      <c r="F12" s="489"/>
      <c r="G12" s="490"/>
      <c r="H12" s="491"/>
      <c r="I12" s="74"/>
      <c r="J12" s="74"/>
      <c r="K12" s="75"/>
      <c r="L12" s="495" t="s">
        <v>10</v>
      </c>
      <c r="M12" s="496"/>
      <c r="N12" s="496"/>
      <c r="O12" s="496" t="s">
        <v>11</v>
      </c>
      <c r="P12" s="496"/>
      <c r="Q12" s="496"/>
      <c r="R12" s="496" t="s">
        <v>12</v>
      </c>
      <c r="S12" s="496"/>
      <c r="T12" s="497"/>
      <c r="W12" s="65"/>
      <c r="X12" s="65"/>
      <c r="Y12" s="65"/>
      <c r="Z12" s="65"/>
    </row>
    <row r="13" spans="1:41" s="88" customFormat="1" ht="30" customHeight="1" x14ac:dyDescent="0.2">
      <c r="A13" s="507" t="s">
        <v>63</v>
      </c>
      <c r="B13" s="508"/>
      <c r="C13" s="508"/>
      <c r="D13" s="508"/>
      <c r="E13" s="508"/>
      <c r="F13" s="509">
        <v>4</v>
      </c>
      <c r="G13" s="510"/>
      <c r="H13" s="511"/>
      <c r="I13" s="503" t="str">
        <f>IF(F13&lt;L13," Atenção",IF(F13&gt;R13,"Atenção","OK"))</f>
        <v>OK</v>
      </c>
      <c r="J13" s="504"/>
      <c r="K13" s="87"/>
      <c r="L13" s="505">
        <f>CHOOSE(Plan4!$B$17,Plan4!C6,Plan4!D6,Plan4!E6,Plan4!F6,Plan4!G6,Plan4!H6)</f>
        <v>3</v>
      </c>
      <c r="M13" s="506"/>
      <c r="N13" s="506"/>
      <c r="O13" s="506">
        <f>CHOOSE(Plan4!$B$17,Plan4!I6,Plan4!J6,Plan4!K6,Plan4!L6,Plan4!M6,Plan4!N6)</f>
        <v>4</v>
      </c>
      <c r="P13" s="506"/>
      <c r="Q13" s="506"/>
      <c r="R13" s="506">
        <f>CHOOSE(Plan4!$B$17,Plan4!O6,Plan4!P6,Plan4!Q6,Plan4!R6,Plan4!S6,Plan4!T6)</f>
        <v>5.5</v>
      </c>
      <c r="S13" s="506"/>
      <c r="T13" s="512"/>
      <c r="W13" s="89"/>
      <c r="X13" s="89"/>
      <c r="Y13" s="89"/>
      <c r="Z13" s="89"/>
    </row>
    <row r="14" spans="1:41" s="88" customFormat="1" ht="30" customHeight="1" x14ac:dyDescent="0.2">
      <c r="A14" s="498" t="s">
        <v>64</v>
      </c>
      <c r="B14" s="499"/>
      <c r="C14" s="499"/>
      <c r="D14" s="499"/>
      <c r="E14" s="499"/>
      <c r="F14" s="500">
        <v>1</v>
      </c>
      <c r="G14" s="501"/>
      <c r="H14" s="502"/>
      <c r="I14" s="503" t="str">
        <f t="shared" ref="I14:I20" si="0">IF(F14&lt;L14," Atenção",IF(F14&gt;R14,"Atenção","OK"))</f>
        <v>OK</v>
      </c>
      <c r="J14" s="504"/>
      <c r="K14" s="87"/>
      <c r="L14" s="505">
        <f>CHOOSE(Plan4!$B$17,Plan4!C7,Plan4!D7,Plan4!E7,Plan4!F7,Plan4!G7,Plan4!H7)</f>
        <v>0.8</v>
      </c>
      <c r="M14" s="506"/>
      <c r="N14" s="506"/>
      <c r="O14" s="506">
        <f>CHOOSE(Plan4!$B$17,Plan4!I7,Plan4!J7,Plan4!K7,Plan4!L7,Plan4!M7,Plan4!N7)</f>
        <v>0.8</v>
      </c>
      <c r="P14" s="506"/>
      <c r="Q14" s="506"/>
      <c r="R14" s="506">
        <f>CHOOSE(Plan4!$B$17,Plan4!O7,Plan4!P7,Plan4!Q7,Plan4!R7,Plan4!S7,Plan4!T7)</f>
        <v>1</v>
      </c>
      <c r="S14" s="506"/>
      <c r="T14" s="512"/>
      <c r="W14" s="89"/>
      <c r="X14" s="89"/>
      <c r="Y14" s="89"/>
      <c r="Z14" s="89"/>
    </row>
    <row r="15" spans="1:41" s="88" customFormat="1" ht="30" customHeight="1" x14ac:dyDescent="0.2">
      <c r="A15" s="498" t="s">
        <v>65</v>
      </c>
      <c r="B15" s="499"/>
      <c r="C15" s="499"/>
      <c r="D15" s="499"/>
      <c r="E15" s="499"/>
      <c r="F15" s="500">
        <v>0.97</v>
      </c>
      <c r="G15" s="501"/>
      <c r="H15" s="502"/>
      <c r="I15" s="503" t="str">
        <f t="shared" si="0"/>
        <v>OK</v>
      </c>
      <c r="J15" s="504"/>
      <c r="K15" s="87"/>
      <c r="L15" s="505">
        <f>CHOOSE(Plan4!$B$17,Plan4!C8,Plan4!D8,Plan4!E8,Plan4!F8,Plan4!G8,Plan4!H8)</f>
        <v>0.97</v>
      </c>
      <c r="M15" s="506"/>
      <c r="N15" s="506"/>
      <c r="O15" s="506">
        <f>CHOOSE(Plan4!$B$17,Plan4!I8,Plan4!J8,Plan4!K8,Plan4!L8,Plan4!M8,Plan4!N8)</f>
        <v>1.27</v>
      </c>
      <c r="P15" s="506"/>
      <c r="Q15" s="506"/>
      <c r="R15" s="506">
        <f>CHOOSE(Plan4!$B$17,Plan4!O8,Plan4!P8,Plan4!Q8,Plan4!R8,Plan4!S8,Plan4!T8)</f>
        <v>1.27</v>
      </c>
      <c r="S15" s="506"/>
      <c r="T15" s="512"/>
      <c r="W15" s="89"/>
      <c r="X15" s="89"/>
      <c r="Y15" s="89"/>
      <c r="Z15" s="89"/>
    </row>
    <row r="16" spans="1:41" s="88" customFormat="1" ht="30" customHeight="1" x14ac:dyDescent="0.2">
      <c r="A16" s="498" t="s">
        <v>66</v>
      </c>
      <c r="B16" s="499"/>
      <c r="C16" s="499"/>
      <c r="D16" s="499"/>
      <c r="E16" s="499"/>
      <c r="F16" s="500">
        <v>0.59</v>
      </c>
      <c r="G16" s="501"/>
      <c r="H16" s="502"/>
      <c r="I16" s="503" t="str">
        <f t="shared" si="0"/>
        <v>OK</v>
      </c>
      <c r="J16" s="504"/>
      <c r="K16" s="87"/>
      <c r="L16" s="505">
        <f>CHOOSE(Plan4!$B$17,Plan4!C9,Plan4!D9,Plan4!E9,Plan4!F9,Plan4!G9,Plan4!H9)</f>
        <v>0.59</v>
      </c>
      <c r="M16" s="506"/>
      <c r="N16" s="506"/>
      <c r="O16" s="506">
        <f>CHOOSE(Plan4!$B$17,Plan4!I9,Plan4!J9,Plan4!K9,Plan4!L9,Plan4!M9,Plan4!N9)</f>
        <v>1.23</v>
      </c>
      <c r="P16" s="506"/>
      <c r="Q16" s="506"/>
      <c r="R16" s="506">
        <f>CHOOSE(Plan4!$B$17,Plan4!O9,Plan4!P9,Plan4!Q9,Plan4!R9,Plan4!S9,Plan4!T9)</f>
        <v>1.39</v>
      </c>
      <c r="S16" s="506"/>
      <c r="T16" s="512"/>
      <c r="W16" s="89"/>
      <c r="X16" s="89"/>
      <c r="Y16" s="89"/>
      <c r="Z16" s="89"/>
    </row>
    <row r="17" spans="1:26" s="88" customFormat="1" ht="30" customHeight="1" x14ac:dyDescent="0.2">
      <c r="A17" s="498" t="s">
        <v>67</v>
      </c>
      <c r="B17" s="499"/>
      <c r="C17" s="499"/>
      <c r="D17" s="499"/>
      <c r="E17" s="499"/>
      <c r="F17" s="500">
        <v>6.16</v>
      </c>
      <c r="G17" s="501"/>
      <c r="H17" s="502"/>
      <c r="I17" s="503" t="str">
        <f t="shared" si="0"/>
        <v>OK</v>
      </c>
      <c r="J17" s="504"/>
      <c r="K17" s="87"/>
      <c r="L17" s="505">
        <f>CHOOSE(Plan4!$B$17,Plan4!C10,Plan4!D10,Plan4!E10,Plan4!F10,Plan4!G10,Plan4!H10)</f>
        <v>6.16</v>
      </c>
      <c r="M17" s="506"/>
      <c r="N17" s="506"/>
      <c r="O17" s="506">
        <f>CHOOSE(Plan4!$B$17,Plan4!I10,Plan4!J10,Plan4!K10,Plan4!L10,Plan4!M10,Plan4!N10)</f>
        <v>7.4</v>
      </c>
      <c r="P17" s="506"/>
      <c r="Q17" s="506"/>
      <c r="R17" s="506">
        <f>CHOOSE(Plan4!$B$17,Plan4!O10,Plan4!P10,Plan4!Q10,Plan4!R10,Plan4!S10,Plan4!T10)</f>
        <v>8.9600000000000009</v>
      </c>
      <c r="S17" s="506"/>
      <c r="T17" s="512"/>
      <c r="W17" s="89"/>
      <c r="X17" s="89"/>
      <c r="Y17" s="89"/>
      <c r="Z17" s="89"/>
    </row>
    <row r="18" spans="1:26" s="88" customFormat="1" ht="30" customHeight="1" x14ac:dyDescent="0.2">
      <c r="A18" s="498" t="s">
        <v>68</v>
      </c>
      <c r="B18" s="499"/>
      <c r="C18" s="499"/>
      <c r="D18" s="499"/>
      <c r="E18" s="499"/>
      <c r="F18" s="500">
        <v>0.65</v>
      </c>
      <c r="G18" s="501"/>
      <c r="H18" s="502"/>
      <c r="I18" s="503" t="str">
        <f t="shared" si="0"/>
        <v>OK</v>
      </c>
      <c r="J18" s="504"/>
      <c r="K18" s="87"/>
      <c r="L18" s="505">
        <f>CHOOSE(Plan4!$B$17,Plan4!C11,Plan4!D11,Plan4!E11,Plan4!F11,Plan4!G11,Plan4!H11)</f>
        <v>0.65</v>
      </c>
      <c r="M18" s="506"/>
      <c r="N18" s="506"/>
      <c r="O18" s="506">
        <f>CHOOSE(Plan4!$B$17,Plan4!I11,Plan4!J11,Plan4!K11,Plan4!L11,Plan4!M11,Plan4!N11)</f>
        <v>0.65</v>
      </c>
      <c r="P18" s="506"/>
      <c r="Q18" s="506"/>
      <c r="R18" s="506">
        <f>CHOOSE(Plan4!$B$17,Plan4!O11,Plan4!P11,Plan4!Q11,Plan4!R11,Plan4!S11,Plan4!T11)</f>
        <v>0.65</v>
      </c>
      <c r="S18" s="506"/>
      <c r="T18" s="512"/>
      <c r="U18" s="90"/>
      <c r="V18" s="90"/>
      <c r="W18" s="89"/>
      <c r="X18" s="89"/>
      <c r="Y18" s="89"/>
      <c r="Z18" s="89"/>
    </row>
    <row r="19" spans="1:26" s="88" customFormat="1" ht="30" customHeight="1" x14ac:dyDescent="0.2">
      <c r="A19" s="498" t="s">
        <v>69</v>
      </c>
      <c r="B19" s="499"/>
      <c r="C19" s="499"/>
      <c r="D19" s="499"/>
      <c r="E19" s="499"/>
      <c r="F19" s="500">
        <v>3</v>
      </c>
      <c r="G19" s="501"/>
      <c r="H19" s="502"/>
      <c r="I19" s="503" t="str">
        <f t="shared" si="0"/>
        <v>OK</v>
      </c>
      <c r="J19" s="504"/>
      <c r="K19" s="87"/>
      <c r="L19" s="505">
        <f>CHOOSE(Plan4!$B$17,Plan4!C12,Plan4!D12,Plan4!E12,Plan4!F12,Plan4!G12,Plan4!H12)</f>
        <v>3</v>
      </c>
      <c r="M19" s="506"/>
      <c r="N19" s="506"/>
      <c r="O19" s="506">
        <f>CHOOSE(Plan4!$B$17,Plan4!I12,Plan4!J12,Plan4!K12,Plan4!L12,Plan4!M12,Plan4!N12)</f>
        <v>3</v>
      </c>
      <c r="P19" s="506"/>
      <c r="Q19" s="506"/>
      <c r="R19" s="506">
        <f>CHOOSE(Plan4!$B$17,Plan4!O12,Plan4!P12,Plan4!Q12,Plan4!R12,Plan4!S12,Plan4!T12)</f>
        <v>3</v>
      </c>
      <c r="S19" s="506"/>
      <c r="T19" s="512"/>
      <c r="W19" s="89"/>
      <c r="X19" s="89"/>
      <c r="Y19" s="89"/>
      <c r="Z19" s="89"/>
    </row>
    <row r="20" spans="1:26" s="88" customFormat="1" ht="30" customHeight="1" x14ac:dyDescent="0.2">
      <c r="A20" s="498" t="s">
        <v>70</v>
      </c>
      <c r="B20" s="499"/>
      <c r="C20" s="499"/>
      <c r="D20" s="499"/>
      <c r="E20" s="499"/>
      <c r="F20" s="500">
        <v>3</v>
      </c>
      <c r="G20" s="501"/>
      <c r="H20" s="502"/>
      <c r="I20" s="503" t="str">
        <f t="shared" si="0"/>
        <v>OK</v>
      </c>
      <c r="J20" s="504"/>
      <c r="K20" s="87"/>
      <c r="L20" s="515">
        <f>CHOOSE(Plan4!$B$17,Plan4!C13,Plan4!D13,Plan4!E13,Plan4!F13,Plan4!G13,Plan4!H13)</f>
        <v>2</v>
      </c>
      <c r="M20" s="513"/>
      <c r="N20" s="513"/>
      <c r="O20" s="513">
        <f>CHOOSE(Plan4!$B$17,Plan4!I13,Plan4!J13,Plan4!K13,Plan4!L13,Plan4!M13,Plan4!N13)</f>
        <v>2</v>
      </c>
      <c r="P20" s="513"/>
      <c r="Q20" s="513"/>
      <c r="R20" s="513">
        <f>CHOOSE(Plan4!$B$17,Plan4!O13,Plan4!P13,Plan4!Q13,Plan4!R13,Plan4!S13,Plan4!T13)</f>
        <v>5</v>
      </c>
      <c r="S20" s="513"/>
      <c r="T20" s="514"/>
      <c r="W20" s="89"/>
      <c r="X20" s="89"/>
      <c r="Y20" s="89"/>
      <c r="Z20" s="89"/>
    </row>
    <row r="21" spans="1:26" s="88" customFormat="1" ht="30" customHeight="1" thickBot="1" x14ac:dyDescent="0.25">
      <c r="A21" s="527" t="s">
        <v>71</v>
      </c>
      <c r="B21" s="528"/>
      <c r="C21" s="528"/>
      <c r="D21" s="528"/>
      <c r="E21" s="528"/>
      <c r="F21" s="529">
        <v>4</v>
      </c>
      <c r="G21" s="530"/>
      <c r="H21" s="531"/>
      <c r="I21" s="91"/>
      <c r="J21" s="91"/>
      <c r="K21" s="87"/>
      <c r="L21" s="516"/>
      <c r="M21" s="516"/>
      <c r="N21" s="516"/>
      <c r="O21" s="516"/>
      <c r="P21" s="516"/>
      <c r="Q21" s="516"/>
      <c r="R21" s="516"/>
      <c r="S21" s="516"/>
      <c r="T21" s="517"/>
      <c r="W21" s="89"/>
      <c r="X21" s="89"/>
      <c r="Y21" s="89"/>
      <c r="Z21" s="89"/>
    </row>
    <row r="22" spans="1:26" s="89" customFormat="1" ht="30" customHeight="1" thickBot="1" x14ac:dyDescent="0.25">
      <c r="A22" s="518" t="s">
        <v>13</v>
      </c>
      <c r="B22" s="519"/>
      <c r="C22" s="519"/>
      <c r="D22" s="519"/>
      <c r="E22" s="520"/>
      <c r="F22" s="521">
        <f>TRUNC((((((1+F13/100+F14/100+F15/100)*(1+F16/100)*(1+F17/100))/(1-(F18/100+F19/100+F20/100+F21/100)))-1)*100),2)</f>
        <v>26.64</v>
      </c>
      <c r="G22" s="522"/>
      <c r="H22" s="523"/>
      <c r="I22" s="91"/>
      <c r="J22" s="91"/>
      <c r="K22" s="87"/>
      <c r="L22" s="92"/>
      <c r="M22" s="92"/>
      <c r="N22" s="92"/>
      <c r="O22" s="92"/>
      <c r="P22" s="92"/>
      <c r="Q22" s="92"/>
      <c r="R22" s="92"/>
      <c r="S22" s="92"/>
      <c r="T22" s="93"/>
    </row>
    <row r="23" spans="1:26" s="65" customFormat="1" ht="26.25" customHeight="1" x14ac:dyDescent="0.2">
      <c r="A23" s="81"/>
      <c r="B23" s="82"/>
      <c r="C23" s="82"/>
      <c r="D23" s="82"/>
      <c r="E23" s="82"/>
      <c r="F23" s="83"/>
      <c r="G23" s="83"/>
      <c r="H23" s="83"/>
      <c r="I23" s="74"/>
      <c r="J23" s="74"/>
      <c r="K23" s="75"/>
      <c r="L23" s="77"/>
      <c r="M23" s="77"/>
      <c r="N23" s="77"/>
      <c r="O23" s="77"/>
      <c r="P23" s="77"/>
      <c r="Q23" s="77"/>
      <c r="R23" s="77"/>
      <c r="S23" s="77"/>
      <c r="T23" s="78"/>
    </row>
    <row r="24" spans="1:26" s="65" customFormat="1" ht="15" customHeight="1" x14ac:dyDescent="0.2">
      <c r="A24" s="524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6"/>
    </row>
    <row r="25" spans="1:26" s="65" customFormat="1" ht="45" customHeight="1" x14ac:dyDescent="0.2">
      <c r="A25" s="532" t="s">
        <v>14</v>
      </c>
      <c r="B25" s="533"/>
      <c r="C25" s="533"/>
      <c r="D25" s="533"/>
      <c r="E25" s="533"/>
      <c r="F25" s="533"/>
      <c r="G25" s="533"/>
      <c r="H25" s="533"/>
      <c r="I25" s="79"/>
      <c r="J25" s="80"/>
      <c r="K25" s="75"/>
      <c r="L25" s="534" t="s">
        <v>79</v>
      </c>
      <c r="M25" s="535"/>
      <c r="N25" s="535"/>
      <c r="O25" s="535"/>
      <c r="P25" s="535"/>
      <c r="Q25" s="535"/>
      <c r="R25" s="535"/>
      <c r="S25" s="535"/>
      <c r="T25" s="536"/>
    </row>
    <row r="26" spans="1:26" s="86" customFormat="1" ht="60" customHeight="1" x14ac:dyDescent="0.2">
      <c r="A26" s="537" t="s">
        <v>72</v>
      </c>
      <c r="B26" s="538"/>
      <c r="C26" s="538"/>
      <c r="D26" s="538"/>
      <c r="E26" s="538"/>
      <c r="F26" s="539">
        <f>TRUNC(((((1+F13/100+F14/100+F15/100)*(1+F16/100)*(1+F17/100))/(1-(F18/100+F19/100+F20/100)))-1)*100,2)</f>
        <v>21.22</v>
      </c>
      <c r="G26" s="539"/>
      <c r="H26" s="540"/>
      <c r="I26" s="541" t="str">
        <f>IF(F26&lt;L26," Atenção",IF(F26&gt;R26,"Atenção","OK"))</f>
        <v>OK</v>
      </c>
      <c r="J26" s="542"/>
      <c r="K26" s="85"/>
      <c r="L26" s="515">
        <f>CHOOSE(Plan4!$B$17,Plan4!O19,Plan4!O20,Plan4!O21,Plan4!O22,Plan4!O23,Plan4!O24)</f>
        <v>20.34</v>
      </c>
      <c r="M26" s="513"/>
      <c r="N26" s="513"/>
      <c r="O26" s="513">
        <f>CHOOSE(Plan4!$B$17,Plan4!Q19,Plan4!Q20,Plan4!Q21,Plan4!Q22,Plan4!Q23,Plan4!Q24)</f>
        <v>22.12</v>
      </c>
      <c r="P26" s="513"/>
      <c r="Q26" s="513"/>
      <c r="R26" s="513">
        <f>CHOOSE(Plan4!$B$17,Plan4!S19,Plan4!S20,Plan4!S21,Plan4!S22,Plan4!S23,Plan4!S24)</f>
        <v>25</v>
      </c>
      <c r="S26" s="513"/>
      <c r="T26" s="514"/>
    </row>
    <row r="27" spans="1:26" s="65" customFormat="1" ht="15" customHeight="1" x14ac:dyDescent="0.2">
      <c r="A27" s="524" t="str">
        <f>IF(I26&lt;&gt;"OK", "O valor de BDI sem a desoneração está fora da faixa admitida no Acórdão TCU Plenária 2622/2013.",".")</f>
        <v>.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6"/>
    </row>
    <row r="28" spans="1:26" s="65" customFormat="1" ht="18" x14ac:dyDescent="0.2">
      <c r="A28" s="552" t="s">
        <v>0</v>
      </c>
      <c r="B28" s="553"/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4"/>
    </row>
    <row r="29" spans="1:26" s="65" customFormat="1" ht="181.5" customHeight="1" x14ac:dyDescent="0.2">
      <c r="A29" s="555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município .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7"/>
    </row>
    <row r="30" spans="1:26" ht="15" customHeight="1" x14ac:dyDescent="0.2">
      <c r="A30" s="558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60"/>
    </row>
    <row r="31" spans="1:26" s="84" customFormat="1" ht="30" customHeight="1" x14ac:dyDescent="0.2">
      <c r="A31" s="543"/>
      <c r="B31" s="544"/>
      <c r="C31" s="544"/>
      <c r="D31" s="544"/>
      <c r="E31" s="544"/>
      <c r="F31" s="544"/>
      <c r="G31" s="544"/>
      <c r="H31" s="544"/>
      <c r="I31" s="545" t="s">
        <v>288</v>
      </c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7"/>
    </row>
    <row r="32" spans="1:26" s="84" customFormat="1" ht="30" customHeight="1" x14ac:dyDescent="0.2">
      <c r="A32" s="548"/>
      <c r="B32" s="549"/>
      <c r="C32" s="549"/>
      <c r="D32" s="549"/>
      <c r="E32" s="549"/>
      <c r="F32" s="549"/>
      <c r="G32" s="549"/>
      <c r="H32" s="549"/>
      <c r="I32" s="550" t="s">
        <v>89</v>
      </c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1"/>
    </row>
    <row r="33" spans="1:20" s="84" customFormat="1" ht="30" customHeight="1" x14ac:dyDescent="0.2">
      <c r="A33" s="562" t="s">
        <v>85</v>
      </c>
      <c r="B33" s="563"/>
      <c r="C33" s="563"/>
      <c r="D33" s="563"/>
      <c r="E33" s="563"/>
      <c r="F33" s="563"/>
      <c r="G33" s="563"/>
      <c r="H33" s="563"/>
      <c r="I33" s="564">
        <f>'ANEXO 01-ORÇAMENTO'!B125</f>
        <v>43409</v>
      </c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6"/>
    </row>
    <row r="34" spans="1:20" s="84" customFormat="1" ht="30" customHeight="1" x14ac:dyDescent="0.2">
      <c r="A34" s="567" t="s">
        <v>62</v>
      </c>
      <c r="B34" s="568"/>
      <c r="C34" s="568"/>
      <c r="D34" s="568"/>
      <c r="E34" s="568"/>
      <c r="F34" s="568"/>
      <c r="G34" s="568"/>
      <c r="H34" s="568"/>
      <c r="I34" s="568" t="s">
        <v>4</v>
      </c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9"/>
    </row>
    <row r="35" spans="1:20" ht="399.95" customHeight="1" x14ac:dyDescent="0.2">
      <c r="A35" s="561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</row>
    <row r="36" spans="1:20" s="65" customFormat="1" ht="14.25" customHeight="1" x14ac:dyDescent="0.2"/>
    <row r="37" spans="1:20" s="65" customFormat="1" x14ac:dyDescent="0.2"/>
    <row r="38" spans="1:20" s="65" customFormat="1" x14ac:dyDescent="0.2"/>
    <row r="39" spans="1:20" s="65" customFormat="1" x14ac:dyDescent="0.2"/>
    <row r="40" spans="1:20" s="65" customFormat="1" x14ac:dyDescent="0.2"/>
    <row r="41" spans="1:20" s="65" customFormat="1" x14ac:dyDescent="0.2"/>
    <row r="42" spans="1:20" s="65" customFormat="1" x14ac:dyDescent="0.2"/>
    <row r="43" spans="1:20" s="65" customFormat="1" x14ac:dyDescent="0.2"/>
    <row r="44" spans="1:20" s="65" customFormat="1" x14ac:dyDescent="0.2"/>
    <row r="45" spans="1:20" s="65" customFormat="1" x14ac:dyDescent="0.2"/>
    <row r="46" spans="1:20" s="65" customFormat="1" ht="12.75" customHeight="1" x14ac:dyDescent="0.2"/>
    <row r="47" spans="1:20" s="65" customFormat="1" x14ac:dyDescent="0.2"/>
    <row r="48" spans="1:20" s="65" customFormat="1" x14ac:dyDescent="0.2"/>
    <row r="49" s="65" customFormat="1" x14ac:dyDescent="0.2"/>
    <row r="50" s="65" customFormat="1" x14ac:dyDescent="0.2"/>
    <row r="51" s="65" customFormat="1" x14ac:dyDescent="0.2"/>
    <row r="52" s="65" customFormat="1" x14ac:dyDescent="0.2"/>
    <row r="53" s="65" customFormat="1" x14ac:dyDescent="0.2"/>
    <row r="54" s="65" customFormat="1" x14ac:dyDescent="0.2"/>
    <row r="55" s="65" customFormat="1" x14ac:dyDescent="0.2"/>
    <row r="56" s="65" customFormat="1" x14ac:dyDescent="0.2"/>
    <row r="57" s="65" customFormat="1" x14ac:dyDescent="0.2"/>
    <row r="58" s="65" customFormat="1" x14ac:dyDescent="0.2"/>
    <row r="59" s="65" customFormat="1" x14ac:dyDescent="0.2"/>
    <row r="60" s="65" customFormat="1" x14ac:dyDescent="0.2"/>
    <row r="61" s="65" customFormat="1" x14ac:dyDescent="0.2"/>
    <row r="62" s="65" customFormat="1" x14ac:dyDescent="0.2"/>
    <row r="63" s="65" customFormat="1" x14ac:dyDescent="0.2"/>
    <row r="64" s="65" customFormat="1" x14ac:dyDescent="0.2"/>
    <row r="65" s="65" customFormat="1" x14ac:dyDescent="0.2"/>
    <row r="66" s="65" customFormat="1" x14ac:dyDescent="0.2"/>
    <row r="67" s="65" customFormat="1" x14ac:dyDescent="0.2"/>
    <row r="68" s="65" customFormat="1" x14ac:dyDescent="0.2"/>
    <row r="69" s="65" customFormat="1" x14ac:dyDescent="0.2"/>
    <row r="70" s="65" customFormat="1" x14ac:dyDescent="0.2"/>
    <row r="71" s="65" customFormat="1" x14ac:dyDescent="0.2"/>
    <row r="72" s="65" customFormat="1" x14ac:dyDescent="0.2"/>
    <row r="73" s="65" customFormat="1" x14ac:dyDescent="0.2"/>
    <row r="74" s="65" customFormat="1" x14ac:dyDescent="0.2"/>
    <row r="75" s="65" customFormat="1" x14ac:dyDescent="0.2"/>
    <row r="76" s="65" customFormat="1" x14ac:dyDescent="0.2"/>
    <row r="77" s="65" customFormat="1" x14ac:dyDescent="0.2"/>
    <row r="78" s="65" customFormat="1" x14ac:dyDescent="0.2"/>
    <row r="79" s="65" customFormat="1" x14ac:dyDescent="0.2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2" priority="2" stopIfTrue="1" operator="equal">
      <formula>0</formula>
    </cfRule>
  </conditionalFormatting>
  <conditionalFormatting sqref="I26:J26 I13:I20">
    <cfRule type="cellIs" dxfId="21" priority="3" stopIfTrue="1" operator="notEqual">
      <formula>"OK"</formula>
    </cfRule>
  </conditionalFormatting>
  <conditionalFormatting sqref="A24:T24 A27:T27">
    <cfRule type="cellIs" dxfId="20" priority="5" stopIfTrue="1" operator="notEqual">
      <formula>"."</formula>
    </cfRule>
  </conditionalFormatting>
  <conditionalFormatting sqref="A30:T30">
    <cfRule type="cellIs" dxfId="19" priority="6" stopIfTrue="1" operator="notEqual">
      <formula>"."</formula>
    </cfRule>
  </conditionalFormatting>
  <conditionalFormatting sqref="I31:T31">
    <cfRule type="cellIs" dxfId="18" priority="1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view="pageBreakPreview" zoomScale="65" zoomScaleNormal="100" zoomScaleSheetLayoutView="65" workbookViewId="0">
      <selection activeCell="A116" sqref="A116"/>
    </sheetView>
  </sheetViews>
  <sheetFormatPr defaultColWidth="8.85546875" defaultRowHeight="15" x14ac:dyDescent="0.2"/>
  <cols>
    <col min="1" max="1" width="9.85546875" style="36" customWidth="1"/>
    <col min="2" max="2" width="11" style="45" customWidth="1"/>
    <col min="3" max="3" width="89.85546875" style="112" customWidth="1"/>
    <col min="4" max="4" width="6.7109375" style="27" customWidth="1"/>
    <col min="5" max="5" width="9.7109375" style="27" customWidth="1"/>
    <col min="6" max="6" width="14.140625" style="27" customWidth="1"/>
    <col min="7" max="7" width="14" style="46" customWidth="1"/>
    <col min="8" max="8" width="19.7109375" style="46" bestFit="1" customWidth="1"/>
    <col min="9" max="9" width="18.85546875" style="46" customWidth="1"/>
    <col min="10" max="10" width="8.42578125" style="46" customWidth="1"/>
    <col min="11" max="11" width="15.42578125" style="46" bestFit="1" customWidth="1"/>
    <col min="12" max="12" width="10.28515625" style="46" customWidth="1"/>
    <col min="13" max="13" width="15.42578125" style="46" bestFit="1" customWidth="1"/>
    <col min="14" max="14" width="8.42578125" style="46" bestFit="1" customWidth="1"/>
    <col min="15" max="15" width="16.42578125" style="46" bestFit="1" customWidth="1"/>
    <col min="16" max="16" width="10.42578125" style="127" customWidth="1"/>
    <col min="17" max="16384" width="8.85546875" style="27"/>
  </cols>
  <sheetData>
    <row r="1" spans="1:16" ht="80.099999999999994" customHeight="1" thickBot="1" x14ac:dyDescent="0.25">
      <c r="A1" s="35"/>
      <c r="B1" s="37"/>
      <c r="C1" s="10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20"/>
    </row>
    <row r="2" spans="1:16" ht="18" x14ac:dyDescent="0.2">
      <c r="A2" s="60" t="s">
        <v>61</v>
      </c>
      <c r="B2" s="25"/>
      <c r="C2" s="109"/>
      <c r="D2" s="26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21"/>
    </row>
    <row r="3" spans="1:16" ht="18" x14ac:dyDescent="0.2">
      <c r="A3" s="273" t="s">
        <v>75</v>
      </c>
      <c r="B3" s="39"/>
      <c r="C3" s="110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122"/>
    </row>
    <row r="4" spans="1:16" ht="5.0999999999999996" customHeight="1" x14ac:dyDescent="0.2">
      <c r="A4" s="274"/>
      <c r="B4" s="39"/>
      <c r="C4" s="110"/>
      <c r="D4" s="40"/>
      <c r="E4" s="40"/>
      <c r="F4" s="40"/>
      <c r="G4" s="41"/>
      <c r="H4" s="41"/>
      <c r="I4" s="41"/>
      <c r="J4" s="41"/>
      <c r="K4" s="41"/>
      <c r="L4" s="41"/>
      <c r="M4" s="41"/>
      <c r="N4" s="41"/>
      <c r="O4" s="41"/>
      <c r="P4" s="123"/>
    </row>
    <row r="5" spans="1:16" ht="15" customHeight="1" x14ac:dyDescent="0.2">
      <c r="A5" s="275" t="str">
        <f>'ANEXO 01-ORÇAMENTO'!A5:C5</f>
        <v>SOLICITANTE: SECRETARIA MUNICIPAL DE EDUCAÇÃO</v>
      </c>
      <c r="B5" s="39"/>
      <c r="C5" s="11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123"/>
    </row>
    <row r="6" spans="1:16" ht="15" customHeight="1" x14ac:dyDescent="0.2">
      <c r="A6" s="570" t="str">
        <f>'ANEXO 01-ORÇAMENTO'!A6:H6</f>
        <v>OBJETO: Reforma da Escola Salgado Filho</v>
      </c>
      <c r="B6" s="571"/>
      <c r="C6" s="571"/>
      <c r="D6" s="571"/>
      <c r="E6" s="571"/>
      <c r="F6" s="571"/>
      <c r="G6" s="107"/>
      <c r="H6" s="107"/>
      <c r="I6" s="56"/>
      <c r="J6" s="56"/>
      <c r="K6" s="56"/>
      <c r="L6" s="56"/>
      <c r="M6" s="56"/>
      <c r="N6" s="56"/>
      <c r="O6" s="56"/>
      <c r="P6" s="124"/>
    </row>
    <row r="7" spans="1:16" ht="15" customHeight="1" x14ac:dyDescent="0.2">
      <c r="A7" s="59" t="str">
        <f>'ANEXO 01-ORÇAMENTO'!A7:H7</f>
        <v>LOCAL DA OBRA: Rua Mario Sicca esquina Rua Julio Ortiz Cunha, Bairro Passo da Cruz</v>
      </c>
      <c r="B7" s="42"/>
      <c r="C7" s="110"/>
      <c r="D7" s="40"/>
      <c r="E7" s="40"/>
      <c r="F7" s="40"/>
      <c r="G7" s="41"/>
      <c r="H7" s="41"/>
      <c r="I7" s="41"/>
      <c r="J7" s="41"/>
      <c r="K7" s="41"/>
      <c r="L7" s="41"/>
      <c r="M7" s="41"/>
      <c r="N7" s="41"/>
      <c r="O7" s="41"/>
      <c r="P7" s="123"/>
    </row>
    <row r="8" spans="1:16" ht="15" customHeight="1" thickBot="1" x14ac:dyDescent="0.25">
      <c r="A8" s="43" t="str">
        <f>'ANEXO 01-ORÇAMENTO'!A14:H14</f>
        <v>RRT/CAU  do responsável técnico GILBERTO PRADELLA-CAU-RS A14.344-8</v>
      </c>
      <c r="B8" s="42"/>
      <c r="C8" s="110"/>
      <c r="D8" s="40"/>
      <c r="E8" s="40"/>
      <c r="F8" s="40"/>
      <c r="G8" s="41"/>
      <c r="H8" s="41"/>
      <c r="I8" s="41"/>
      <c r="J8" s="41"/>
      <c r="K8" s="41"/>
      <c r="L8" s="41"/>
      <c r="M8" s="41"/>
      <c r="N8" s="41"/>
      <c r="O8" s="41"/>
      <c r="P8" s="123"/>
    </row>
    <row r="9" spans="1:16" s="48" customFormat="1" ht="39" thickBot="1" x14ac:dyDescent="0.25">
      <c r="A9" s="333" t="str">
        <f>'ANEXO 01-ORÇAMENTO'!A16</f>
        <v>ITEM</v>
      </c>
      <c r="B9" s="334" t="s">
        <v>48</v>
      </c>
      <c r="C9" s="335" t="str">
        <f>'ANEXO 01-ORÇAMENTO'!C16</f>
        <v>DESCRIMINAÇÃO</v>
      </c>
      <c r="D9" s="336" t="str">
        <f>'ANEXO 01-ORÇAMENTO'!D16</f>
        <v>UND.</v>
      </c>
      <c r="E9" s="337" t="str">
        <f>'ANEXO 01-ORÇAMENTO'!E16</f>
        <v>QUANT.</v>
      </c>
      <c r="F9" s="338" t="str">
        <f>'ANEXO 01-ORÇAMENTO'!F16</f>
        <v>CUSTO UNITÁRIO (S/ BDI)</v>
      </c>
      <c r="G9" s="338" t="str">
        <f>'ANEXO 01-ORÇAMENTO'!G16</f>
        <v>VALOR UNITÁRIO (C/ BDI)</v>
      </c>
      <c r="H9" s="339" t="str">
        <f>'ANEXO 01-ORÇAMENTO'!H16</f>
        <v>VALOR TOTAL (R$)</v>
      </c>
      <c r="I9" s="393" t="s">
        <v>83</v>
      </c>
      <c r="J9" s="339" t="s">
        <v>57</v>
      </c>
      <c r="K9" s="393" t="s">
        <v>96</v>
      </c>
      <c r="L9" s="397" t="s">
        <v>57</v>
      </c>
      <c r="M9" s="393" t="s">
        <v>284</v>
      </c>
      <c r="N9" s="397" t="s">
        <v>57</v>
      </c>
      <c r="O9" s="393" t="s">
        <v>59</v>
      </c>
      <c r="P9" s="340" t="s">
        <v>57</v>
      </c>
    </row>
    <row r="10" spans="1:16" s="49" customFormat="1" ht="12.75" x14ac:dyDescent="0.2">
      <c r="A10" s="277">
        <f>'ANEXO 01-ORÇAMENTO'!A17</f>
        <v>1</v>
      </c>
      <c r="B10" s="278"/>
      <c r="C10" s="282" t="str">
        <f>'ANEXO 01-ORÇAMENTO'!C17</f>
        <v>ALVENARIA</v>
      </c>
      <c r="D10" s="283"/>
      <c r="E10" s="284"/>
      <c r="F10" s="285"/>
      <c r="G10" s="285"/>
      <c r="H10" s="369"/>
      <c r="I10" s="286"/>
      <c r="J10" s="394"/>
      <c r="K10" s="286"/>
      <c r="L10" s="394"/>
      <c r="M10" s="286"/>
      <c r="N10" s="394"/>
      <c r="O10" s="286"/>
      <c r="P10" s="287"/>
    </row>
    <row r="11" spans="1:16" s="49" customFormat="1" ht="12.75" x14ac:dyDescent="0.2">
      <c r="A11" s="361" t="str">
        <f>'ANEXO 01-ORÇAMENTO'!A18</f>
        <v>1.1</v>
      </c>
      <c r="B11" s="362"/>
      <c r="C11" s="370" t="str">
        <f>'ANEXO 01-ORÇAMENTO'!C18</f>
        <v>ALVENARIA FUNDAÇÃO</v>
      </c>
      <c r="D11" s="371"/>
      <c r="E11" s="372"/>
      <c r="F11" s="373"/>
      <c r="G11" s="373"/>
      <c r="H11" s="398"/>
      <c r="I11" s="279"/>
      <c r="J11" s="385"/>
      <c r="K11" s="279"/>
      <c r="L11" s="385"/>
      <c r="M11" s="279"/>
      <c r="N11" s="385"/>
      <c r="O11" s="279"/>
      <c r="P11" s="374"/>
    </row>
    <row r="12" spans="1:16" s="49" customFormat="1" ht="25.5" x14ac:dyDescent="0.2">
      <c r="A12" s="376" t="str">
        <f>'ANEXO 01-ORÇAMENTO'!A19</f>
        <v>1.1.1</v>
      </c>
      <c r="B12" s="204">
        <f>'ANEXO 01-ORÇAMENTO'!B19</f>
        <v>96533</v>
      </c>
      <c r="C12" s="382" t="str">
        <f>'ANEXO 01-ORÇAMENTO'!C19</f>
        <v>FABRICAÇÃO, MONTAGEM E DESMONTAGEM DE FÔRMA PARA VIGA BALDRAME, EM MADEIRA SERRADA, E=25 MM, 2 UTILIZAÇÕES. AF_06/2017</v>
      </c>
      <c r="D12" s="176" t="str">
        <f>'ANEXO 01-ORÇAMENTO'!D19</f>
        <v>M2</v>
      </c>
      <c r="E12" s="214">
        <f>'ANEXO 01-ORÇAMENTO'!E19</f>
        <v>3.54</v>
      </c>
      <c r="F12" s="215">
        <f>'ANEXO 01-ORÇAMENTO'!F19</f>
        <v>59.61</v>
      </c>
      <c r="G12" s="215">
        <f>'ANEXO 01-ORÇAMENTO'!G19</f>
        <v>75.490104000000002</v>
      </c>
      <c r="H12" s="383">
        <f>'ANEXO 01-ORÇAMENTO'!H19</f>
        <v>267.23496815999999</v>
      </c>
      <c r="I12" s="388">
        <f>H12</f>
        <v>267.23496815999999</v>
      </c>
      <c r="J12" s="341">
        <v>1</v>
      </c>
      <c r="K12" s="389">
        <v>0</v>
      </c>
      <c r="L12" s="360">
        <v>0</v>
      </c>
      <c r="M12" s="389">
        <v>0</v>
      </c>
      <c r="N12" s="360">
        <v>0</v>
      </c>
      <c r="O12" s="388">
        <f>I12</f>
        <v>267.23496815999999</v>
      </c>
      <c r="P12" s="341">
        <v>1</v>
      </c>
    </row>
    <row r="13" spans="1:16" s="49" customFormat="1" ht="25.5" x14ac:dyDescent="0.2">
      <c r="A13" s="376" t="str">
        <f>'ANEXO 01-ORÇAMENTO'!A20</f>
        <v>1.1.2</v>
      </c>
      <c r="B13" s="204">
        <f>'ANEXO 01-ORÇAMENTO'!B20</f>
        <v>96544</v>
      </c>
      <c r="C13" s="382" t="str">
        <f>'ANEXO 01-ORÇAMENTO'!C20</f>
        <v>ARMAÇÃO DE BLOCO, VIGA BALDRAME OU SAPATA UTILIZANDO AÇO CA-50 DE 6,3MM - MONTAGEM. AF_06/2017</v>
      </c>
      <c r="D13" s="176" t="str">
        <f>'ANEXO 01-ORÇAMENTO'!D20</f>
        <v>KG</v>
      </c>
      <c r="E13" s="214">
        <f>'ANEXO 01-ORÇAMENTO'!E20</f>
        <v>20</v>
      </c>
      <c r="F13" s="215">
        <f>'ANEXO 01-ORÇAMENTO'!F20</f>
        <v>9.3699999999999992</v>
      </c>
      <c r="G13" s="215">
        <f>'ANEXO 01-ORÇAMENTO'!G20</f>
        <v>11.866167999999998</v>
      </c>
      <c r="H13" s="383">
        <f>'ANEXO 01-ORÇAMENTO'!H20</f>
        <v>237.32335999999998</v>
      </c>
      <c r="I13" s="388">
        <f t="shared" ref="I13:I14" si="0">H13</f>
        <v>237.32335999999998</v>
      </c>
      <c r="J13" s="341">
        <v>1</v>
      </c>
      <c r="K13" s="389">
        <v>0</v>
      </c>
      <c r="L13" s="360">
        <v>0</v>
      </c>
      <c r="M13" s="389">
        <v>0</v>
      </c>
      <c r="N13" s="360">
        <v>0</v>
      </c>
      <c r="O13" s="388">
        <f>I13</f>
        <v>237.32335999999998</v>
      </c>
      <c r="P13" s="341">
        <v>1</v>
      </c>
    </row>
    <row r="14" spans="1:16" s="49" customFormat="1" ht="25.5" x14ac:dyDescent="0.2">
      <c r="A14" s="376" t="str">
        <f>'ANEXO 01-ORÇAMENTO'!A21</f>
        <v>1.1.3</v>
      </c>
      <c r="B14" s="204">
        <f>'ANEXO 01-ORÇAMENTO'!B21</f>
        <v>96555</v>
      </c>
      <c r="C14" s="382" t="str">
        <f>'ANEXO 01-ORÇAMENTO'!C21</f>
        <v>CONCRETAGEM DE BLOCOS DE COROAMENTO E VIGAS BALDRAME, FCK 30 MPA, COM USO DE JERICA LANÇAMENTO, ADENSAMENTO E ACABAMENTO. AF_06/2017</v>
      </c>
      <c r="D14" s="176" t="str">
        <f>'ANEXO 01-ORÇAMENTO'!D21</f>
        <v>M3</v>
      </c>
      <c r="E14" s="214">
        <f>'ANEXO 01-ORÇAMENTO'!E21</f>
        <v>0.35</v>
      </c>
      <c r="F14" s="215">
        <f>'ANEXO 01-ORÇAMENTO'!F21</f>
        <v>482.17</v>
      </c>
      <c r="G14" s="215">
        <f>'ANEXO 01-ORÇAMENTO'!G21</f>
        <v>610.62008800000001</v>
      </c>
      <c r="H14" s="383">
        <f>'ANEXO 01-ORÇAMENTO'!H21</f>
        <v>213.7170308</v>
      </c>
      <c r="I14" s="388">
        <f t="shared" si="0"/>
        <v>213.7170308</v>
      </c>
      <c r="J14" s="341">
        <v>1</v>
      </c>
      <c r="K14" s="389">
        <v>0</v>
      </c>
      <c r="L14" s="360">
        <v>0</v>
      </c>
      <c r="M14" s="389">
        <v>0</v>
      </c>
      <c r="N14" s="360">
        <v>0</v>
      </c>
      <c r="O14" s="388">
        <f>I14</f>
        <v>213.7170308</v>
      </c>
      <c r="P14" s="341">
        <v>1</v>
      </c>
    </row>
    <row r="15" spans="1:16" s="49" customFormat="1" ht="12.75" x14ac:dyDescent="0.2">
      <c r="A15" s="376"/>
      <c r="B15" s="204"/>
      <c r="C15" s="380" t="str">
        <f>'ANEXO 01-ORÇAMENTO'!C22</f>
        <v>Total do Item (R$)</v>
      </c>
      <c r="D15" s="377"/>
      <c r="E15" s="378"/>
      <c r="F15" s="379"/>
      <c r="G15" s="379"/>
      <c r="H15" s="384">
        <f>'ANEXO 01-ORÇAMENTO'!H22</f>
        <v>718.27535895999995</v>
      </c>
      <c r="I15" s="390">
        <f>H15</f>
        <v>718.27535895999995</v>
      </c>
      <c r="J15" s="341">
        <v>1</v>
      </c>
      <c r="K15" s="375">
        <v>0</v>
      </c>
      <c r="L15" s="360">
        <v>0</v>
      </c>
      <c r="M15" s="375">
        <v>0</v>
      </c>
      <c r="N15" s="360">
        <v>0</v>
      </c>
      <c r="O15" s="390">
        <f>I15</f>
        <v>718.27535895999995</v>
      </c>
      <c r="P15" s="341">
        <v>1</v>
      </c>
    </row>
    <row r="16" spans="1:16" s="49" customFormat="1" ht="12.75" x14ac:dyDescent="0.2">
      <c r="A16" s="361" t="str">
        <f>'ANEXO 01-ORÇAMENTO'!A23</f>
        <v>1.2</v>
      </c>
      <c r="B16" s="362"/>
      <c r="C16" s="381" t="str">
        <f>'ANEXO 01-ORÇAMENTO'!C23</f>
        <v>ALVENARIA PAREDES</v>
      </c>
      <c r="D16" s="371"/>
      <c r="E16" s="372"/>
      <c r="F16" s="373"/>
      <c r="G16" s="373"/>
      <c r="H16" s="398"/>
      <c r="I16" s="279"/>
      <c r="J16" s="385"/>
      <c r="K16" s="279"/>
      <c r="L16" s="385"/>
      <c r="M16" s="279"/>
      <c r="N16" s="385"/>
      <c r="O16" s="279"/>
      <c r="P16" s="386"/>
    </row>
    <row r="17" spans="1:16" s="49" customFormat="1" ht="25.5" x14ac:dyDescent="0.2">
      <c r="A17" s="376" t="str">
        <f>'ANEXO 01-ORÇAMENTO'!A24</f>
        <v>1.2.1</v>
      </c>
      <c r="B17" s="204">
        <f>'ANEXO 01-ORÇAMENTO'!B24</f>
        <v>97622</v>
      </c>
      <c r="C17" s="382" t="str">
        <f>'ANEXO 01-ORÇAMENTO'!C24</f>
        <v>DEMOLIÇÃO DE ALVENARIA DE BLOCO FURADO, DE FORMA MANUAL, SEM REAPROVEITAMENTO. AF_12/2017</v>
      </c>
      <c r="D17" s="176" t="str">
        <f>'ANEXO 01-ORÇAMENTO'!D24</f>
        <v>M3</v>
      </c>
      <c r="E17" s="214">
        <f>'ANEXO 01-ORÇAMENTO'!E24</f>
        <v>8.1300000000000008</v>
      </c>
      <c r="F17" s="215">
        <f>'ANEXO 01-ORÇAMENTO'!F24</f>
        <v>36.799999999999997</v>
      </c>
      <c r="G17" s="215">
        <f>'ANEXO 01-ORÇAMENTO'!G24</f>
        <v>46.603519999999996</v>
      </c>
      <c r="H17" s="383">
        <f>'ANEXO 01-ORÇAMENTO'!H24</f>
        <v>378.88661760000002</v>
      </c>
      <c r="I17" s="388">
        <f>H17</f>
        <v>378.88661760000002</v>
      </c>
      <c r="J17" s="341">
        <v>1</v>
      </c>
      <c r="K17" s="389">
        <v>0</v>
      </c>
      <c r="L17" s="360">
        <v>0</v>
      </c>
      <c r="M17" s="389">
        <v>0</v>
      </c>
      <c r="N17" s="360">
        <v>0</v>
      </c>
      <c r="O17" s="388">
        <f t="shared" ref="O17:O27" si="1">I17</f>
        <v>378.88661760000002</v>
      </c>
      <c r="P17" s="341">
        <v>1</v>
      </c>
    </row>
    <row r="18" spans="1:16" s="49" customFormat="1" ht="51" x14ac:dyDescent="0.2">
      <c r="A18" s="376" t="str">
        <f>'ANEXO 01-ORÇAMENTO'!A25</f>
        <v>1.2.2</v>
      </c>
      <c r="B18" s="204">
        <f>'ANEXO 01-ORÇAMENTO'!B25</f>
        <v>87509</v>
      </c>
      <c r="C18" s="382" t="str">
        <f>'ANEXO 01-ORÇAMENTO'!C25</f>
        <v>ALVENARIA DE VEDAÇÃO DE BLOCOS CERÂMICOS FURADOS NA HORIZONTAL DE 14X9X19CM (ESPESSURA 14CM, BLOCO DEITADO) DE PAREDES COM ÁREA LÍQUIDA MAIOR OU IGUAL A 6M² SEM VÃOS E ARGAMASSA DE ASSENTAMENTO COM PREPARO EM BETONEIRA. AF_06/2014</v>
      </c>
      <c r="D18" s="176" t="str">
        <f>'ANEXO 01-ORÇAMENTO'!D25</f>
        <v>M2</v>
      </c>
      <c r="E18" s="214">
        <f>'ANEXO 01-ORÇAMENTO'!E25</f>
        <v>73.849999999999994</v>
      </c>
      <c r="F18" s="215">
        <f>'ANEXO 01-ORÇAMENTO'!F25</f>
        <v>83.75</v>
      </c>
      <c r="G18" s="215">
        <f>'ANEXO 01-ORÇAMENTO'!G25</f>
        <v>106.06100000000001</v>
      </c>
      <c r="H18" s="383">
        <f>'ANEXO 01-ORÇAMENTO'!H25</f>
        <v>7832.6048499999997</v>
      </c>
      <c r="I18" s="388">
        <f t="shared" ref="I18:I27" si="2">H18</f>
        <v>7832.6048499999997</v>
      </c>
      <c r="J18" s="341">
        <v>1</v>
      </c>
      <c r="K18" s="389">
        <v>0</v>
      </c>
      <c r="L18" s="360">
        <v>0</v>
      </c>
      <c r="M18" s="389">
        <v>0</v>
      </c>
      <c r="N18" s="360">
        <v>0</v>
      </c>
      <c r="O18" s="388">
        <f t="shared" si="1"/>
        <v>7832.6048499999997</v>
      </c>
      <c r="P18" s="341">
        <v>1</v>
      </c>
    </row>
    <row r="19" spans="1:16" s="49" customFormat="1" ht="38.25" x14ac:dyDescent="0.2">
      <c r="A19" s="376" t="str">
        <f>'ANEXO 01-ORÇAMENTO'!A26</f>
        <v>1.2.3</v>
      </c>
      <c r="B19" s="204">
        <f>'ANEXO 01-ORÇAMENTO'!B26</f>
        <v>87905</v>
      </c>
      <c r="C19" s="382" t="str">
        <f>'ANEXO 01-ORÇAMENTO'!C26</f>
        <v>CHAPISCO APLICADO EM ALVENARIA (COM PRESENÇA DE VÃOS) E ESTRUTURAS DE CONCRETO DE FACHADA, COM COLHER DE PEDREIRO. ARGAMASSA TRAÇO 1:3 COM
PREPARO EM BETONEIRA 400L. AF_06/2014</v>
      </c>
      <c r="D19" s="176" t="str">
        <f>'ANEXO 01-ORÇAMENTO'!D26</f>
        <v>M2</v>
      </c>
      <c r="E19" s="214">
        <f>'ANEXO 01-ORÇAMENTO'!E26</f>
        <v>105</v>
      </c>
      <c r="F19" s="215">
        <f>'ANEXO 01-ORÇAMENTO'!F26</f>
        <v>5.96</v>
      </c>
      <c r="G19" s="215">
        <f>'ANEXO 01-ORÇAMENTO'!G26</f>
        <v>7.5477439999999998</v>
      </c>
      <c r="H19" s="383">
        <f>'ANEXO 01-ORÇAMENTO'!H26</f>
        <v>792.51311999999996</v>
      </c>
      <c r="I19" s="388">
        <f t="shared" si="2"/>
        <v>792.51311999999996</v>
      </c>
      <c r="J19" s="341">
        <v>1</v>
      </c>
      <c r="K19" s="389">
        <v>0</v>
      </c>
      <c r="L19" s="360">
        <v>0</v>
      </c>
      <c r="M19" s="389">
        <v>0</v>
      </c>
      <c r="N19" s="360">
        <v>0</v>
      </c>
      <c r="O19" s="388">
        <f t="shared" si="1"/>
        <v>792.51311999999996</v>
      </c>
      <c r="P19" s="341">
        <v>1</v>
      </c>
    </row>
    <row r="20" spans="1:16" s="47" customFormat="1" ht="25.5" x14ac:dyDescent="0.2">
      <c r="A20" s="230" t="str">
        <f>'ANEXO 01-ORÇAMENTO'!A24</f>
        <v>1.2.1</v>
      </c>
      <c r="B20" s="128">
        <f>'ANEXO 01-ORÇAMENTO'!B24</f>
        <v>97622</v>
      </c>
      <c r="C20" s="207" t="str">
        <f>'ANEXO 01-ORÇAMENTO'!C24</f>
        <v>DEMOLIÇÃO DE ALVENARIA DE BLOCO FURADO, DE FORMA MANUAL, SEM REAPROVEITAMENTO. AF_12/2017</v>
      </c>
      <c r="D20" s="128" t="str">
        <f>'ANEXO 01-ORÇAMENTO'!D24</f>
        <v>M3</v>
      </c>
      <c r="E20" s="131">
        <f>'ANEXO 01-ORÇAMENTO'!E24</f>
        <v>8.1300000000000008</v>
      </c>
      <c r="F20" s="132">
        <f>'ANEXO 01-ORÇAMENTO'!F24</f>
        <v>36.799999999999997</v>
      </c>
      <c r="G20" s="194">
        <f>'ANEXO 01-ORÇAMENTO'!G24</f>
        <v>46.603519999999996</v>
      </c>
      <c r="H20" s="319">
        <f>'ANEXO 01-ORÇAMENTO'!H24</f>
        <v>378.88661760000002</v>
      </c>
      <c r="I20" s="388">
        <f t="shared" si="2"/>
        <v>378.88661760000002</v>
      </c>
      <c r="J20" s="341">
        <v>1</v>
      </c>
      <c r="K20" s="389">
        <v>0</v>
      </c>
      <c r="L20" s="360">
        <v>0</v>
      </c>
      <c r="M20" s="389">
        <v>0</v>
      </c>
      <c r="N20" s="360">
        <v>0</v>
      </c>
      <c r="O20" s="388">
        <f t="shared" si="1"/>
        <v>378.88661760000002</v>
      </c>
      <c r="P20" s="341">
        <v>1</v>
      </c>
    </row>
    <row r="21" spans="1:16" s="47" customFormat="1" ht="51" x14ac:dyDescent="0.2">
      <c r="A21" s="232" t="str">
        <f>'ANEXO 01-ORÇAMENTO'!A25</f>
        <v>1.2.2</v>
      </c>
      <c r="B21" s="193">
        <f>'ANEXO 01-ORÇAMENTO'!B25</f>
        <v>87509</v>
      </c>
      <c r="C21" s="225" t="str">
        <f>'ANEXO 01-ORÇAMENTO'!C25</f>
        <v>ALVENARIA DE VEDAÇÃO DE BLOCOS CERÂMICOS FURADOS NA HORIZONTAL DE 14X9X19CM (ESPESSURA 14CM, BLOCO DEITADO) DE PAREDES COM ÁREA LÍQUIDA MAIOR OU IGUAL A 6M² SEM VÃOS E ARGAMASSA DE ASSENTAMENTO COM PREPARO EM BETONEIRA. AF_06/2014</v>
      </c>
      <c r="D21" s="128" t="str">
        <f>'ANEXO 01-ORÇAMENTO'!D25</f>
        <v>M2</v>
      </c>
      <c r="E21" s="131">
        <f>'ANEXO 01-ORÇAMENTO'!E25</f>
        <v>73.849999999999994</v>
      </c>
      <c r="F21" s="132">
        <f>'ANEXO 01-ORÇAMENTO'!F25</f>
        <v>83.75</v>
      </c>
      <c r="G21" s="194">
        <f>'ANEXO 01-ORÇAMENTO'!G25</f>
        <v>106.06100000000001</v>
      </c>
      <c r="H21" s="319">
        <f>'ANEXO 01-ORÇAMENTO'!H25</f>
        <v>7832.6048499999997</v>
      </c>
      <c r="I21" s="388">
        <f t="shared" si="2"/>
        <v>7832.6048499999997</v>
      </c>
      <c r="J21" s="341">
        <v>1</v>
      </c>
      <c r="K21" s="389">
        <v>0</v>
      </c>
      <c r="L21" s="360">
        <v>0</v>
      </c>
      <c r="M21" s="389">
        <v>0</v>
      </c>
      <c r="N21" s="360">
        <v>0</v>
      </c>
      <c r="O21" s="388">
        <f t="shared" si="1"/>
        <v>7832.6048499999997</v>
      </c>
      <c r="P21" s="341">
        <v>1</v>
      </c>
    </row>
    <row r="22" spans="1:16" s="47" customFormat="1" ht="38.25" x14ac:dyDescent="0.2">
      <c r="A22" s="232" t="str">
        <f>'ANEXO 01-ORÇAMENTO'!A26</f>
        <v>1.2.3</v>
      </c>
      <c r="B22" s="193">
        <f>'ANEXO 01-ORÇAMENTO'!B26</f>
        <v>87905</v>
      </c>
      <c r="C22" s="207" t="str">
        <f>'ANEXO 01-ORÇAMENTO'!C26</f>
        <v>CHAPISCO APLICADO EM ALVENARIA (COM PRESENÇA DE VÃOS) E ESTRUTURAS DE CONCRETO DE FACHADA, COM COLHER DE PEDREIRO. ARGAMASSA TRAÇO 1:3 COM
PREPARO EM BETONEIRA 400L. AF_06/2014</v>
      </c>
      <c r="D22" s="128" t="str">
        <f>'ANEXO 01-ORÇAMENTO'!D26</f>
        <v>M2</v>
      </c>
      <c r="E22" s="131">
        <f>'ANEXO 01-ORÇAMENTO'!E26</f>
        <v>105</v>
      </c>
      <c r="F22" s="132">
        <f>'ANEXO 01-ORÇAMENTO'!F26</f>
        <v>5.96</v>
      </c>
      <c r="G22" s="194">
        <f>'ANEXO 01-ORÇAMENTO'!G26</f>
        <v>7.5477439999999998</v>
      </c>
      <c r="H22" s="319">
        <f>'ANEXO 01-ORÇAMENTO'!H26</f>
        <v>792.51311999999996</v>
      </c>
      <c r="I22" s="388">
        <f t="shared" si="2"/>
        <v>792.51311999999996</v>
      </c>
      <c r="J22" s="341">
        <v>1</v>
      </c>
      <c r="K22" s="389">
        <v>0</v>
      </c>
      <c r="L22" s="360">
        <v>0</v>
      </c>
      <c r="M22" s="389">
        <v>0</v>
      </c>
      <c r="N22" s="360">
        <v>0</v>
      </c>
      <c r="O22" s="388">
        <f t="shared" si="1"/>
        <v>792.51311999999996</v>
      </c>
      <c r="P22" s="341">
        <v>1</v>
      </c>
    </row>
    <row r="23" spans="1:16" s="47" customFormat="1" ht="39.75" customHeight="1" x14ac:dyDescent="0.2">
      <c r="A23" s="232" t="str">
        <f>'ANEXO 01-ORÇAMENTO'!A27</f>
        <v>1.2.4</v>
      </c>
      <c r="B23" s="193">
        <f>'ANEXO 01-ORÇAMENTO'!B27</f>
        <v>87777</v>
      </c>
      <c r="C23" s="207" t="str">
        <f>'ANEXO 01-ORÇAMENTO'!C27</f>
        <v>EMBOÇO OU MASSA ÚNICA EM ARGAMASSA TRAÇO 1:2:8, PREPARO MANUAL, APLICA DA MANUALMENTE EM PANOS DE FACHADA COM PRESENÇA DE VÃOS, ESPESSURA DE
25 MM. AF_06/2014</v>
      </c>
      <c r="D23" s="128" t="str">
        <f>'ANEXO 01-ORÇAMENTO'!D27</f>
        <v>M2</v>
      </c>
      <c r="E23" s="131">
        <f>'ANEXO 01-ORÇAMENTO'!E27</f>
        <v>105</v>
      </c>
      <c r="F23" s="132">
        <f>'ANEXO 01-ORÇAMENTO'!F27</f>
        <v>40.590000000000003</v>
      </c>
      <c r="G23" s="194">
        <f>'ANEXO 01-ORÇAMENTO'!G27</f>
        <v>51.403176000000002</v>
      </c>
      <c r="H23" s="319">
        <f>'ANEXO 01-ORÇAMENTO'!H27</f>
        <v>5397.3334800000002</v>
      </c>
      <c r="I23" s="388">
        <f t="shared" si="2"/>
        <v>5397.3334800000002</v>
      </c>
      <c r="J23" s="341">
        <v>1</v>
      </c>
      <c r="K23" s="389">
        <v>0</v>
      </c>
      <c r="L23" s="360">
        <v>0</v>
      </c>
      <c r="M23" s="389">
        <v>0</v>
      </c>
      <c r="N23" s="360">
        <v>0</v>
      </c>
      <c r="O23" s="388">
        <f t="shared" si="1"/>
        <v>5397.3334800000002</v>
      </c>
      <c r="P23" s="341">
        <v>1</v>
      </c>
    </row>
    <row r="24" spans="1:16" s="47" customFormat="1" ht="39.75" customHeight="1" x14ac:dyDescent="0.2">
      <c r="A24" s="232" t="str">
        <f>'ANEXO 01-ORÇAMENTO'!A28</f>
        <v>1.2.5</v>
      </c>
      <c r="B24" s="193">
        <f>'ANEXO 01-ORÇAMENTO'!B28</f>
        <v>87530</v>
      </c>
      <c r="C24" s="207" t="str">
        <f>'ANEXO 01-ORÇAMENTO'!C28</f>
        <v>MASSA ÚNICA, PARA RECEBIMENTO DE PINTURA, EM ARGAMASSA TRAÇO 1:2:8, PREPARO MANUAL, APLICADA MANUALMENTE EM FACES INTERNAS DE PAREDES, ESPES
SURA DE 20MM, COM EXECUÇÃO DE TALISCAS. AF_06/2014</v>
      </c>
      <c r="D24" s="128" t="str">
        <f>'ANEXO 01-ORÇAMENTO'!D28</f>
        <v>M2</v>
      </c>
      <c r="E24" s="131">
        <f>'ANEXO 01-ORÇAMENTO'!E28</f>
        <v>74.31</v>
      </c>
      <c r="F24" s="132">
        <f>'ANEXO 01-ORÇAMENTO'!F28</f>
        <v>27.7</v>
      </c>
      <c r="G24" s="194">
        <f>'ANEXO 01-ORÇAMENTO'!G28</f>
        <v>35.079279999999997</v>
      </c>
      <c r="H24" s="319">
        <f>'ANEXO 01-ORÇAMENTO'!H28</f>
        <v>2606.7412967999999</v>
      </c>
      <c r="I24" s="388">
        <f t="shared" si="2"/>
        <v>2606.7412967999999</v>
      </c>
      <c r="J24" s="341">
        <v>1</v>
      </c>
      <c r="K24" s="389">
        <v>0</v>
      </c>
      <c r="L24" s="360">
        <v>0</v>
      </c>
      <c r="M24" s="389">
        <v>0</v>
      </c>
      <c r="N24" s="360">
        <v>0</v>
      </c>
      <c r="O24" s="388">
        <f t="shared" si="1"/>
        <v>2606.7412967999999</v>
      </c>
      <c r="P24" s="341">
        <v>1</v>
      </c>
    </row>
    <row r="25" spans="1:16" s="47" customFormat="1" ht="25.5" x14ac:dyDescent="0.2">
      <c r="A25" s="254" t="str">
        <f>'ANEXO 01-ORÇAMENTO'!A29</f>
        <v>1.2.6</v>
      </c>
      <c r="B25" s="255" t="str">
        <f>'ANEXO 01-ORÇAMENTO'!B29</f>
        <v>74106/001</v>
      </c>
      <c r="C25" s="207" t="str">
        <f>'ANEXO 01-ORÇAMENTO'!C29</f>
        <v>IMPERMEABILIZACAO DE ESTRUTURAS ENTERRADAS, COM TINTA ASFALTICA, DUAS DEMAOS.</v>
      </c>
      <c r="D25" s="246" t="str">
        <f>'ANEXO 01-ORÇAMENTO'!D29</f>
        <v>M2</v>
      </c>
      <c r="E25" s="247">
        <f>'ANEXO 01-ORÇAMENTO'!E29</f>
        <v>1.57</v>
      </c>
      <c r="F25" s="212">
        <f>'ANEXO 01-ORÇAMENTO'!F29</f>
        <v>8.83</v>
      </c>
      <c r="G25" s="248">
        <f>'ANEXO 01-ORÇAMENTO'!G29</f>
        <v>11.182312</v>
      </c>
      <c r="H25" s="320">
        <f>'ANEXO 01-ORÇAMENTO'!H29</f>
        <v>17.55622984</v>
      </c>
      <c r="I25" s="388">
        <f t="shared" si="2"/>
        <v>17.55622984</v>
      </c>
      <c r="J25" s="341">
        <v>1</v>
      </c>
      <c r="K25" s="389">
        <v>0</v>
      </c>
      <c r="L25" s="360">
        <v>0</v>
      </c>
      <c r="M25" s="389">
        <v>0</v>
      </c>
      <c r="N25" s="360">
        <v>0</v>
      </c>
      <c r="O25" s="388">
        <f t="shared" si="1"/>
        <v>17.55622984</v>
      </c>
      <c r="P25" s="341">
        <v>1</v>
      </c>
    </row>
    <row r="26" spans="1:16" s="47" customFormat="1" ht="12.75" x14ac:dyDescent="0.2">
      <c r="A26" s="254" t="str">
        <f>'ANEXO 01-ORÇAMENTO'!A30</f>
        <v>1.2.7</v>
      </c>
      <c r="B26" s="255">
        <f>'ANEXO 01-ORÇAMENTO'!B30</f>
        <v>93204</v>
      </c>
      <c r="C26" s="207" t="str">
        <f>'ANEXO 01-ORÇAMENTO'!C30</f>
        <v>CINTA DE AMARRAÇÃO DE ALVENARIA MOLDADA IN LOCO EM CONCRETO. AF_03/2016</v>
      </c>
      <c r="D26" s="128" t="str">
        <f>'ANEXO 01-ORÇAMENTO'!D30</f>
        <v>M</v>
      </c>
      <c r="E26" s="131">
        <f>'ANEXO 01-ORÇAMENTO'!E30</f>
        <v>65</v>
      </c>
      <c r="F26" s="132">
        <f>'ANEXO 01-ORÇAMENTO'!F30</f>
        <v>31.09</v>
      </c>
      <c r="G26" s="194">
        <f>'ANEXO 01-ORÇAMENTO'!G30</f>
        <v>39.372376000000003</v>
      </c>
      <c r="H26" s="319">
        <f>'ANEXO 01-ORÇAMENTO'!H30</f>
        <v>2559.20444</v>
      </c>
      <c r="I26" s="388">
        <f>H26</f>
        <v>2559.20444</v>
      </c>
      <c r="J26" s="341">
        <v>1</v>
      </c>
      <c r="K26" s="389">
        <v>0</v>
      </c>
      <c r="L26" s="360">
        <v>0</v>
      </c>
      <c r="M26" s="389">
        <v>0</v>
      </c>
      <c r="N26" s="360">
        <v>0</v>
      </c>
      <c r="O26" s="388">
        <f t="shared" si="1"/>
        <v>2559.20444</v>
      </c>
      <c r="P26" s="341">
        <v>1</v>
      </c>
    </row>
    <row r="27" spans="1:16" s="47" customFormat="1" ht="12.75" x14ac:dyDescent="0.2">
      <c r="A27" s="245"/>
      <c r="B27" s="246"/>
      <c r="C27" s="299" t="str">
        <f>'ANEXO 01-ORÇAMENTO'!C31</f>
        <v>Total do Item (R$)</v>
      </c>
      <c r="D27" s="300"/>
      <c r="E27" s="301"/>
      <c r="F27" s="302"/>
      <c r="G27" s="303"/>
      <c r="H27" s="321">
        <f>'ANEXO 01-ORÇAMENTO'!H31</f>
        <v>19584.840034239998</v>
      </c>
      <c r="I27" s="387">
        <f t="shared" si="2"/>
        <v>19584.840034239998</v>
      </c>
      <c r="J27" s="341">
        <v>1</v>
      </c>
      <c r="K27" s="389">
        <v>0</v>
      </c>
      <c r="L27" s="360">
        <v>0</v>
      </c>
      <c r="M27" s="389">
        <v>0</v>
      </c>
      <c r="N27" s="360">
        <v>0</v>
      </c>
      <c r="O27" s="387">
        <f t="shared" si="1"/>
        <v>19584.840034239998</v>
      </c>
      <c r="P27" s="341">
        <v>1</v>
      </c>
    </row>
    <row r="28" spans="1:16" s="47" customFormat="1" ht="12.75" x14ac:dyDescent="0.2">
      <c r="A28" s="291">
        <f>'ANEXO 01-ORÇAMENTO'!A32</f>
        <v>2</v>
      </c>
      <c r="B28" s="292"/>
      <c r="C28" s="293" t="str">
        <f>'ANEXO 01-ORÇAMENTO'!C32</f>
        <v xml:space="preserve">VERGAS E CONTRAVERGAS </v>
      </c>
      <c r="D28" s="293"/>
      <c r="E28" s="294"/>
      <c r="F28" s="322"/>
      <c r="G28" s="322"/>
      <c r="H28" s="399"/>
      <c r="I28" s="295"/>
      <c r="J28" s="395"/>
      <c r="K28" s="296"/>
      <c r="L28" s="395"/>
      <c r="M28" s="296"/>
      <c r="N28" s="395"/>
      <c r="O28" s="295"/>
      <c r="P28" s="297"/>
    </row>
    <row r="29" spans="1:16" s="47" customFormat="1" ht="25.5" x14ac:dyDescent="0.2">
      <c r="A29" s="105" t="str">
        <f>'ANEXO 01-ORÇAMENTO'!A33</f>
        <v>2.1</v>
      </c>
      <c r="B29" s="50">
        <f>'ANEXO 01-ORÇAMENTO'!B33</f>
        <v>93186</v>
      </c>
      <c r="C29" s="111" t="str">
        <f>'ANEXO 01-ORÇAMENTO'!C33</f>
        <v>VERGA MOLDADA IN LOCO EM CONCRETO PARA JANELAS COM ATÉ 1,5 M DE VÃO. A VERGA MOLDADA IN LOCO EM CONCRETO PARA JANELAS COM ATÉ 1,5 M DE VÃO. A</v>
      </c>
      <c r="D29" s="298" t="str">
        <f>'ANEXO 01-ORÇAMENTO'!D33</f>
        <v>M</v>
      </c>
      <c r="E29" s="119">
        <f>'ANEXO 01-ORÇAMENTO'!E33</f>
        <v>9.5</v>
      </c>
      <c r="F29" s="318">
        <f>'ANEXO 01-ORÇAMENTO'!F33</f>
        <v>40.21</v>
      </c>
      <c r="G29" s="318">
        <f>'ANEXO 01-ORÇAMENTO'!G33</f>
        <v>50.921944000000003</v>
      </c>
      <c r="H29" s="400">
        <f>'ANEXO 01-ORÇAMENTO'!H33</f>
        <v>483.75846800000005</v>
      </c>
      <c r="I29" s="391">
        <f>H29</f>
        <v>483.75846800000005</v>
      </c>
      <c r="J29" s="341">
        <v>1</v>
      </c>
      <c r="K29" s="389">
        <v>0</v>
      </c>
      <c r="L29" s="360">
        <v>0</v>
      </c>
      <c r="M29" s="389">
        <v>0</v>
      </c>
      <c r="N29" s="360">
        <v>0</v>
      </c>
      <c r="O29" s="391">
        <f>I29</f>
        <v>483.75846800000005</v>
      </c>
      <c r="P29" s="129">
        <v>1</v>
      </c>
    </row>
    <row r="30" spans="1:16" s="47" customFormat="1" ht="12.75" x14ac:dyDescent="0.2">
      <c r="A30" s="105" t="str">
        <f>'ANEXO 01-ORÇAMENTO'!A34</f>
        <v>2.2</v>
      </c>
      <c r="B30" s="50">
        <f>'ANEXO 01-ORÇAMENTO'!B34</f>
        <v>93188</v>
      </c>
      <c r="C30" s="111" t="str">
        <f>'ANEXO 01-ORÇAMENTO'!C34</f>
        <v>VERGA MOLDADA IN LOCO EM CONCRETO PARA PORTAS COM ATÉ 1,5 M DE VÃO. AF03/2016</v>
      </c>
      <c r="D30" s="298" t="str">
        <f>'ANEXO 01-ORÇAMENTO'!D34</f>
        <v>M</v>
      </c>
      <c r="E30" s="119">
        <f>'ANEXO 01-ORÇAMENTO'!E34</f>
        <v>21</v>
      </c>
      <c r="F30" s="318">
        <f>'ANEXO 01-ORÇAMENTO'!F34</f>
        <v>37.18</v>
      </c>
      <c r="G30" s="318">
        <f>'ANEXO 01-ORÇAMENTO'!G34</f>
        <v>47.084752000000002</v>
      </c>
      <c r="H30" s="400">
        <f>'ANEXO 01-ORÇAMENTO'!H34</f>
        <v>988.77979200000004</v>
      </c>
      <c r="I30" s="391">
        <f t="shared" ref="I30:I31" si="3">H30</f>
        <v>988.77979200000004</v>
      </c>
      <c r="J30" s="341">
        <v>1</v>
      </c>
      <c r="K30" s="389">
        <v>0</v>
      </c>
      <c r="L30" s="360">
        <v>0</v>
      </c>
      <c r="M30" s="389">
        <v>0</v>
      </c>
      <c r="N30" s="360">
        <v>0</v>
      </c>
      <c r="O30" s="391">
        <f>I30</f>
        <v>988.77979200000004</v>
      </c>
      <c r="P30" s="129">
        <v>1</v>
      </c>
    </row>
    <row r="31" spans="1:16" s="47" customFormat="1" ht="12.75" x14ac:dyDescent="0.2">
      <c r="A31" s="105"/>
      <c r="B31" s="50"/>
      <c r="C31" s="304" t="str">
        <f>'ANEXO 01-ORÇAMENTO'!C35</f>
        <v>Total do Item (R$)</v>
      </c>
      <c r="D31" s="305"/>
      <c r="E31" s="306"/>
      <c r="F31" s="323"/>
      <c r="G31" s="323"/>
      <c r="H31" s="401">
        <f>'ANEXO 01-ORÇAMENTO'!H35</f>
        <v>1472.53826</v>
      </c>
      <c r="I31" s="392">
        <f t="shared" si="3"/>
        <v>1472.53826</v>
      </c>
      <c r="J31" s="341">
        <v>1</v>
      </c>
      <c r="K31" s="389">
        <v>0</v>
      </c>
      <c r="L31" s="360">
        <v>0</v>
      </c>
      <c r="M31" s="389">
        <v>0</v>
      </c>
      <c r="N31" s="360">
        <v>0</v>
      </c>
      <c r="O31" s="392">
        <f>I31</f>
        <v>1472.53826</v>
      </c>
      <c r="P31" s="129">
        <v>1</v>
      </c>
    </row>
    <row r="32" spans="1:16" s="47" customFormat="1" ht="12.75" x14ac:dyDescent="0.2">
      <c r="A32" s="311">
        <f>'ANEXO 01-ORÇAMENTO'!A38</f>
        <v>3</v>
      </c>
      <c r="B32" s="292"/>
      <c r="C32" s="293" t="str">
        <f>'ANEXO 01-ORÇAMENTO'!C38</f>
        <v>PISOS E REVESTIMENTOS</v>
      </c>
      <c r="D32" s="310"/>
      <c r="E32" s="288"/>
      <c r="F32" s="324"/>
      <c r="G32" s="324"/>
      <c r="H32" s="402"/>
      <c r="I32" s="289"/>
      <c r="J32" s="396"/>
      <c r="K32" s="276"/>
      <c r="L32" s="396"/>
      <c r="M32" s="276"/>
      <c r="N32" s="396"/>
      <c r="O32" s="289"/>
      <c r="P32" s="290"/>
    </row>
    <row r="33" spans="1:16" s="47" customFormat="1" ht="38.25" x14ac:dyDescent="0.2">
      <c r="A33" s="105" t="str">
        <f>'ANEXO 01-ORÇAMENTO'!A39</f>
        <v>3.1</v>
      </c>
      <c r="B33" s="50">
        <f>'ANEXO 01-ORÇAMENTO'!B39</f>
        <v>87274</v>
      </c>
      <c r="C33" s="111" t="str">
        <f>'ANEXO 01-ORÇAMENTO'!C39</f>
        <v>REVESTIMENTO CERÂMICO PARA PAREDES INTERNAS COM PLACAS TIPO ESMALTADA EXTRA DE DIMENSÕES 33X45 CM APLICADAS EM AMBIENTES DE ÁREA MENOR QUE 5
M² A MEIA ALTURA DAS PAREDES. AF_06/2014</v>
      </c>
      <c r="D33" s="298" t="str">
        <f>'ANEXO 01-ORÇAMENTO'!D39</f>
        <v>M²</v>
      </c>
      <c r="E33" s="119">
        <f>'ANEXO 01-ORÇAMENTO'!E39</f>
        <v>31.5</v>
      </c>
      <c r="F33" s="318">
        <f>'ANEXO 01-ORÇAMENTO'!F39</f>
        <v>58.7</v>
      </c>
      <c r="G33" s="318">
        <f>'ANEXO 01-ORÇAMENTO'!G39</f>
        <v>74.337680000000006</v>
      </c>
      <c r="H33" s="400">
        <f>'ANEXO 01-ORÇAMENTO'!H39</f>
        <v>2341.6369200000004</v>
      </c>
      <c r="I33" s="389">
        <v>0</v>
      </c>
      <c r="J33" s="360">
        <v>0</v>
      </c>
      <c r="K33" s="391">
        <f>H33</f>
        <v>2341.6369200000004</v>
      </c>
      <c r="L33" s="341">
        <v>1</v>
      </c>
      <c r="M33" s="389">
        <v>0</v>
      </c>
      <c r="N33" s="360">
        <v>0</v>
      </c>
      <c r="O33" s="391">
        <f>K33</f>
        <v>2341.6369200000004</v>
      </c>
      <c r="P33" s="129">
        <v>1</v>
      </c>
    </row>
    <row r="34" spans="1:16" s="47" customFormat="1" ht="38.25" x14ac:dyDescent="0.2">
      <c r="A34" s="105" t="str">
        <f>'ANEXO 01-ORÇAMENTO'!A40</f>
        <v>3.2</v>
      </c>
      <c r="B34" s="50">
        <f>'ANEXO 01-ORÇAMENTO'!B40</f>
        <v>87250</v>
      </c>
      <c r="C34" s="111" t="str">
        <f>'ANEXO 01-ORÇAMENTO'!C40</f>
        <v>REVESTIMENTO CERÂMICO PARA PISO COM PLACAS TIPO ESMALTADA EXTRA DE DIMENSÕES 45X45 CM APLICADA EM AMBIENTES DE ÁREA ENTRE 5 M2 E 10 M2. AF_0
6/2014</v>
      </c>
      <c r="D34" s="298" t="str">
        <f>'ANEXO 01-ORÇAMENTO'!D40</f>
        <v>M²</v>
      </c>
      <c r="E34" s="119">
        <f>'ANEXO 01-ORÇAMENTO'!E40</f>
        <v>21.5</v>
      </c>
      <c r="F34" s="318">
        <f>'ANEXO 01-ORÇAMENTO'!F40</f>
        <v>32.380000000000003</v>
      </c>
      <c r="G34" s="318">
        <f>'ANEXO 01-ORÇAMENTO'!G40</f>
        <v>41.006032000000005</v>
      </c>
      <c r="H34" s="400">
        <f>'ANEXO 01-ORÇAMENTO'!H40</f>
        <v>881.6296880000001</v>
      </c>
      <c r="I34" s="389">
        <v>0</v>
      </c>
      <c r="J34" s="360">
        <v>0</v>
      </c>
      <c r="K34" s="391">
        <f t="shared" ref="K34:K35" si="4">H34</f>
        <v>881.6296880000001</v>
      </c>
      <c r="L34" s="341">
        <v>1</v>
      </c>
      <c r="M34" s="389">
        <v>0</v>
      </c>
      <c r="N34" s="360">
        <v>0</v>
      </c>
      <c r="O34" s="391">
        <f>K34</f>
        <v>881.6296880000001</v>
      </c>
      <c r="P34" s="129">
        <v>1</v>
      </c>
    </row>
    <row r="35" spans="1:16" s="47" customFormat="1" ht="12.75" x14ac:dyDescent="0.2">
      <c r="A35" s="105"/>
      <c r="B35" s="50"/>
      <c r="C35" s="304" t="str">
        <f>'ANEXO 01-ORÇAMENTO'!C41</f>
        <v>Total do Item (R$)</v>
      </c>
      <c r="D35" s="305"/>
      <c r="E35" s="306"/>
      <c r="F35" s="323"/>
      <c r="G35" s="323"/>
      <c r="H35" s="401">
        <f>'ANEXO 01-ORÇAMENTO'!H41</f>
        <v>3223.2666080000004</v>
      </c>
      <c r="I35" s="389">
        <v>0</v>
      </c>
      <c r="J35" s="360">
        <v>0</v>
      </c>
      <c r="K35" s="392">
        <f t="shared" si="4"/>
        <v>3223.2666080000004</v>
      </c>
      <c r="L35" s="341">
        <v>1</v>
      </c>
      <c r="M35" s="389">
        <v>0</v>
      </c>
      <c r="N35" s="360">
        <v>0</v>
      </c>
      <c r="O35" s="392">
        <f>K35</f>
        <v>3223.2666080000004</v>
      </c>
      <c r="P35" s="129">
        <v>1</v>
      </c>
    </row>
    <row r="36" spans="1:16" s="47" customFormat="1" ht="12.75" x14ac:dyDescent="0.2">
      <c r="A36" s="311">
        <f>'ANEXO 01-ORÇAMENTO'!A42</f>
        <v>4</v>
      </c>
      <c r="B36" s="292"/>
      <c r="C36" s="293" t="str">
        <f>'ANEXO 01-ORÇAMENTO'!C42</f>
        <v>ESQUADRIAS</v>
      </c>
      <c r="D36" s="310"/>
      <c r="E36" s="288"/>
      <c r="F36" s="324"/>
      <c r="G36" s="324"/>
      <c r="H36" s="402"/>
      <c r="I36" s="289"/>
      <c r="J36" s="396"/>
      <c r="K36" s="276"/>
      <c r="L36" s="396"/>
      <c r="M36" s="276"/>
      <c r="N36" s="396"/>
      <c r="O36" s="289"/>
      <c r="P36" s="290"/>
    </row>
    <row r="37" spans="1:16" s="47" customFormat="1" ht="12.75" x14ac:dyDescent="0.2">
      <c r="A37" s="105" t="str">
        <f>'ANEXO 01-ORÇAMENTO'!A43</f>
        <v>4.1</v>
      </c>
      <c r="B37" s="50">
        <f>'ANEXO 01-ORÇAMENTO'!B43</f>
        <v>97644</v>
      </c>
      <c r="C37" s="111" t="str">
        <f>'ANEXO 01-ORÇAMENTO'!C43</f>
        <v>REMOÇÃO DE PORTAS, DE FORMA MANUAL, SEM REAPROVEITAMENTO. AF_12/2017</v>
      </c>
      <c r="D37" s="298" t="str">
        <f>'ANEXO 01-ORÇAMENTO'!D43</f>
        <v>M²</v>
      </c>
      <c r="E37" s="119">
        <f>'ANEXO 01-ORÇAMENTO'!E43</f>
        <v>10.08</v>
      </c>
      <c r="F37" s="318">
        <f>'ANEXO 01-ORÇAMENTO'!F43</f>
        <v>5.9</v>
      </c>
      <c r="G37" s="318">
        <f>'ANEXO 01-ORÇAMENTO'!G43</f>
        <v>7.4717600000000006</v>
      </c>
      <c r="H37" s="400">
        <f>'ANEXO 01-ORÇAMENTO'!H43</f>
        <v>75.315340800000001</v>
      </c>
      <c r="I37" s="389">
        <v>0</v>
      </c>
      <c r="J37" s="360">
        <v>0</v>
      </c>
      <c r="K37" s="391">
        <f>H37</f>
        <v>75.315340800000001</v>
      </c>
      <c r="L37" s="341">
        <v>1</v>
      </c>
      <c r="M37" s="389">
        <v>0</v>
      </c>
      <c r="N37" s="360">
        <v>0</v>
      </c>
      <c r="O37" s="391">
        <f>K37</f>
        <v>75.315340800000001</v>
      </c>
      <c r="P37" s="129">
        <v>1</v>
      </c>
    </row>
    <row r="38" spans="1:16" s="47" customFormat="1" ht="12.75" x14ac:dyDescent="0.2">
      <c r="A38" s="105" t="str">
        <f>'ANEXO 01-ORÇAMENTO'!A44</f>
        <v>4.2</v>
      </c>
      <c r="B38" s="50">
        <f>'ANEXO 01-ORÇAMENTO'!B44</f>
        <v>97645</v>
      </c>
      <c r="C38" s="111" t="str">
        <f>'ANEXO 01-ORÇAMENTO'!C44</f>
        <v>REMOÇÃO DE JANELAS, DE FORMA MANUAL, SEM REAPROVEITAMENTO. AF_12/2017</v>
      </c>
      <c r="D38" s="298" t="str">
        <f>'ANEXO 01-ORÇAMENTO'!D44</f>
        <v>M²</v>
      </c>
      <c r="E38" s="119">
        <f>'ANEXO 01-ORÇAMENTO'!E44</f>
        <v>2.72</v>
      </c>
      <c r="F38" s="318">
        <f>'ANEXO 01-ORÇAMENTO'!F44</f>
        <v>17.170000000000002</v>
      </c>
      <c r="G38" s="318">
        <f>'ANEXO 01-ORÇAMENTO'!G44</f>
        <v>21.744088000000001</v>
      </c>
      <c r="H38" s="400">
        <f>'ANEXO 01-ORÇAMENTO'!H44</f>
        <v>59.143919360000005</v>
      </c>
      <c r="I38" s="389">
        <v>0</v>
      </c>
      <c r="J38" s="360">
        <v>0</v>
      </c>
      <c r="K38" s="391">
        <f t="shared" ref="K38:K41" si="5">H38</f>
        <v>59.143919360000005</v>
      </c>
      <c r="L38" s="341">
        <v>1</v>
      </c>
      <c r="M38" s="389">
        <v>0</v>
      </c>
      <c r="N38" s="360">
        <v>0</v>
      </c>
      <c r="O38" s="391">
        <f>K38</f>
        <v>59.143919360000005</v>
      </c>
      <c r="P38" s="129">
        <v>1</v>
      </c>
    </row>
    <row r="39" spans="1:16" s="47" customFormat="1" ht="25.5" x14ac:dyDescent="0.2">
      <c r="A39" s="105" t="str">
        <f>'ANEXO 01-ORÇAMENTO'!A45</f>
        <v>4.3</v>
      </c>
      <c r="B39" s="50">
        <f>'ANEXO 01-ORÇAMENTO'!B45</f>
        <v>90820</v>
      </c>
      <c r="C39" s="111" t="str">
        <f>'ANEXO 01-ORÇAMENTO'!C45</f>
        <v>PORTA DE MADEIRA PARA PINTURA, SEMI-OCA (LEVE OU MÉDIA), 60X210CM, ESPESSURA DE 3,5CM, INCLUSO DOBRADIÇAS - FORNECIMENTO E INSTALAÇÃO. AF_08/2015</v>
      </c>
      <c r="D39" s="298" t="str">
        <f>'ANEXO 01-ORÇAMENTO'!D45</f>
        <v>UND.</v>
      </c>
      <c r="E39" s="119">
        <f>'ANEXO 01-ORÇAMENTO'!E45</f>
        <v>7</v>
      </c>
      <c r="F39" s="318">
        <f>'ANEXO 01-ORÇAMENTO'!F45</f>
        <v>348.21</v>
      </c>
      <c r="G39" s="318">
        <f>'ANEXO 01-ORÇAMENTO'!G45</f>
        <v>440.97314399999999</v>
      </c>
      <c r="H39" s="400">
        <f>'ANEXO 01-ORÇAMENTO'!H45</f>
        <v>3086.8120079999999</v>
      </c>
      <c r="I39" s="389">
        <v>0</v>
      </c>
      <c r="J39" s="360">
        <v>0</v>
      </c>
      <c r="K39" s="391">
        <f t="shared" si="5"/>
        <v>3086.8120079999999</v>
      </c>
      <c r="L39" s="341">
        <v>1</v>
      </c>
      <c r="M39" s="389">
        <v>0</v>
      </c>
      <c r="N39" s="360">
        <v>0</v>
      </c>
      <c r="O39" s="391">
        <f>K39</f>
        <v>3086.8120079999999</v>
      </c>
      <c r="P39" s="129">
        <v>1</v>
      </c>
    </row>
    <row r="40" spans="1:16" s="47" customFormat="1" ht="25.5" x14ac:dyDescent="0.2">
      <c r="A40" s="105" t="str">
        <f>'ANEXO 01-ORÇAMENTO'!A46</f>
        <v>4.4</v>
      </c>
      <c r="B40" s="50">
        <f>'ANEXO 01-ORÇAMENTO'!B46</f>
        <v>94564</v>
      </c>
      <c r="C40" s="111" t="str">
        <f>'ANEXO 01-ORÇAMENTO'!C46</f>
        <v>JANELA DE AÇO BASCULANTE, FIXAÇÃO COM PARAFUSO SOBRE CONTRAMARCO (EXCLUSIVE CONTRAMARCO), SEM VIDROS, PADRONIZADA. AF_07/2016</v>
      </c>
      <c r="D40" s="298" t="str">
        <f>'ANEXO 01-ORÇAMENTO'!D46</f>
        <v>M2</v>
      </c>
      <c r="E40" s="119">
        <f>'ANEXO 01-ORÇAMENTO'!E46</f>
        <v>1.6</v>
      </c>
      <c r="F40" s="318">
        <f>'ANEXO 01-ORÇAMENTO'!F46</f>
        <v>365.5</v>
      </c>
      <c r="G40" s="318">
        <f>'ANEXO 01-ORÇAMENTO'!G46</f>
        <v>462.86919999999998</v>
      </c>
      <c r="H40" s="400">
        <f>'ANEXO 01-ORÇAMENTO'!H46</f>
        <v>740.59072000000003</v>
      </c>
      <c r="I40" s="389">
        <v>0</v>
      </c>
      <c r="J40" s="360">
        <v>0</v>
      </c>
      <c r="K40" s="391">
        <f t="shared" si="5"/>
        <v>740.59072000000003</v>
      </c>
      <c r="L40" s="341">
        <v>1</v>
      </c>
      <c r="M40" s="389">
        <v>0</v>
      </c>
      <c r="N40" s="360">
        <v>0</v>
      </c>
      <c r="O40" s="391">
        <f>K40</f>
        <v>740.59072000000003</v>
      </c>
      <c r="P40" s="129">
        <v>1</v>
      </c>
    </row>
    <row r="41" spans="1:16" s="47" customFormat="1" ht="12.75" x14ac:dyDescent="0.2">
      <c r="A41" s="105"/>
      <c r="B41" s="50"/>
      <c r="C41" s="304" t="str">
        <f>'ANEXO 01-ORÇAMENTO'!C47</f>
        <v>Total do Item (R$)</v>
      </c>
      <c r="D41" s="312"/>
      <c r="E41" s="313"/>
      <c r="F41" s="325"/>
      <c r="G41" s="325"/>
      <c r="H41" s="401">
        <f>'ANEXO 01-ORÇAMENTO'!H47</f>
        <v>3961.8619881600002</v>
      </c>
      <c r="I41" s="389">
        <v>0</v>
      </c>
      <c r="J41" s="360">
        <v>0</v>
      </c>
      <c r="K41" s="392">
        <f t="shared" si="5"/>
        <v>3961.8619881600002</v>
      </c>
      <c r="L41" s="341">
        <v>1</v>
      </c>
      <c r="M41" s="389">
        <v>0</v>
      </c>
      <c r="N41" s="360">
        <v>0</v>
      </c>
      <c r="O41" s="392">
        <f>K41</f>
        <v>3961.8619881600002</v>
      </c>
      <c r="P41" s="129">
        <v>1</v>
      </c>
    </row>
    <row r="42" spans="1:16" s="47" customFormat="1" ht="12.75" x14ac:dyDescent="0.2">
      <c r="A42" s="311" t="str">
        <f>'ANEXO 01-ORÇAMENTO'!A48</f>
        <v>5</v>
      </c>
      <c r="B42" s="292"/>
      <c r="C42" s="314" t="str">
        <f>'ANEXO 01-ORÇAMENTO'!C48</f>
        <v>COBERTURA</v>
      </c>
      <c r="D42" s="292"/>
      <c r="E42" s="314"/>
      <c r="F42" s="322"/>
      <c r="G42" s="322"/>
      <c r="H42" s="399"/>
      <c r="I42" s="295"/>
      <c r="J42" s="395"/>
      <c r="K42" s="296"/>
      <c r="L42" s="395"/>
      <c r="M42" s="296"/>
      <c r="N42" s="395"/>
      <c r="O42" s="295"/>
      <c r="P42" s="297"/>
    </row>
    <row r="43" spans="1:16" s="47" customFormat="1" ht="25.5" x14ac:dyDescent="0.2">
      <c r="A43" s="105" t="str">
        <f>'ANEXO 01-ORÇAMENTO'!A49</f>
        <v>5.1</v>
      </c>
      <c r="B43" s="50">
        <f>'ANEXO 01-ORÇAMENTO'!B49</f>
        <v>10527</v>
      </c>
      <c r="C43" s="280" t="str">
        <f>'ANEXO 01-ORÇAMENTO'!C49</f>
        <v>LOCACAO DE ANDAIME METALICO TUBULAR DE ENCAIXE, TIPO DE TORRE, COM LARGURA DE 1 ATE 1,5 M E ALTURA DE *1,00* M</v>
      </c>
      <c r="D43" s="50" t="str">
        <f>'ANEXO 01-ORÇAMENTO'!D49</f>
        <v>M/MÊS</v>
      </c>
      <c r="E43" s="50">
        <f>'ANEXO 01-ORÇAMENTO'!E49</f>
        <v>2</v>
      </c>
      <c r="F43" s="318">
        <f>'ANEXO 01-ORÇAMENTO'!F49</f>
        <v>17.239999999999998</v>
      </c>
      <c r="G43" s="318">
        <f>'ANEXO 01-ORÇAMENTO'!G49</f>
        <v>21.832735999999997</v>
      </c>
      <c r="H43" s="400">
        <f>'ANEXO 01-ORÇAMENTO'!H49</f>
        <v>43.665471999999994</v>
      </c>
      <c r="I43" s="391">
        <f>H43</f>
        <v>43.665471999999994</v>
      </c>
      <c r="J43" s="341">
        <v>1</v>
      </c>
      <c r="K43" s="389">
        <v>0</v>
      </c>
      <c r="L43" s="360">
        <v>0</v>
      </c>
      <c r="M43" s="389">
        <v>0</v>
      </c>
      <c r="N43" s="360">
        <v>0</v>
      </c>
      <c r="O43" s="391">
        <f t="shared" ref="O43:O52" si="6">I43</f>
        <v>43.665471999999994</v>
      </c>
      <c r="P43" s="129">
        <v>1</v>
      </c>
    </row>
    <row r="44" spans="1:16" s="47" customFormat="1" ht="39.75" customHeight="1" x14ac:dyDescent="0.2">
      <c r="A44" s="105" t="str">
        <f>'ANEXO 01-ORÇAMENTO'!A50</f>
        <v>5.2</v>
      </c>
      <c r="B44" s="50">
        <f>'ANEXO 01-ORÇAMENTO'!B50</f>
        <v>92620</v>
      </c>
      <c r="C44" s="280" t="str">
        <f>'ANEXO 01-ORÇAMENTO'!C50</f>
        <v>FABRICAÇÃO E INSTALAÇÃO DE TESOURA INTEIRA EM AÇO, VÃO DE 12 M, PARA TELHA ONDULADA DE FIBROCIMENTO, METÁLICA, PLÁSTICA OU TERMOACÚSTICA, IN
CLUSO IÇAMENTO. AF_12/2015</v>
      </c>
      <c r="D44" s="50" t="str">
        <f>'ANEXO 01-ORÇAMENTO'!D50</f>
        <v>UND.</v>
      </c>
      <c r="E44" s="50">
        <f>'ANEXO 01-ORÇAMENTO'!E50</f>
        <v>4</v>
      </c>
      <c r="F44" s="318">
        <f>'ANEXO 01-ORÇAMENTO'!F50</f>
        <v>1255.0899999999999</v>
      </c>
      <c r="G44" s="318">
        <f>'ANEXO 01-ORÇAMENTO'!G50</f>
        <v>1589.445976</v>
      </c>
      <c r="H44" s="400">
        <f>'ANEXO 01-ORÇAMENTO'!H50</f>
        <v>6357.7839039999999</v>
      </c>
      <c r="I44" s="391">
        <f t="shared" ref="I44:I52" si="7">H44</f>
        <v>6357.7839039999999</v>
      </c>
      <c r="J44" s="341">
        <v>1</v>
      </c>
      <c r="K44" s="389">
        <v>0</v>
      </c>
      <c r="L44" s="360">
        <v>0</v>
      </c>
      <c r="M44" s="389">
        <v>0</v>
      </c>
      <c r="N44" s="360">
        <v>0</v>
      </c>
      <c r="O44" s="391">
        <f t="shared" si="6"/>
        <v>6357.7839039999999</v>
      </c>
      <c r="P44" s="129">
        <v>1</v>
      </c>
    </row>
    <row r="45" spans="1:16" s="47" customFormat="1" ht="39.75" customHeight="1" x14ac:dyDescent="0.2">
      <c r="A45" s="105" t="str">
        <f>'ANEXO 01-ORÇAMENTO'!A51</f>
        <v>5.3</v>
      </c>
      <c r="B45" s="50">
        <f>'ANEXO 01-ORÇAMENTO'!B51</f>
        <v>92614</v>
      </c>
      <c r="C45" s="280" t="str">
        <f>'ANEXO 01-ORÇAMENTO'!C51</f>
        <v>FABRICAÇÃO E INSTALAÇÃO DE TESOURA INTEIRA EM AÇO, VÃO DE 9 M, PARA TELHA ONDULADA DE FIBROCIMENTO, METÁLICA, PLÁSTICA OU TERMOACÚSTICA, INC
LUSO IÇAMENTO. AF_12/2015</v>
      </c>
      <c r="D45" s="50" t="str">
        <f>'ANEXO 01-ORÇAMENTO'!D51</f>
        <v>UND.</v>
      </c>
      <c r="E45" s="50">
        <f>'ANEXO 01-ORÇAMENTO'!E51</f>
        <v>1</v>
      </c>
      <c r="F45" s="318">
        <f>'ANEXO 01-ORÇAMENTO'!F51</f>
        <v>977.59</v>
      </c>
      <c r="G45" s="318">
        <f>'ANEXO 01-ORÇAMENTO'!G51</f>
        <v>1238.019976</v>
      </c>
      <c r="H45" s="400">
        <f>'ANEXO 01-ORÇAMENTO'!H51</f>
        <v>1238.019976</v>
      </c>
      <c r="I45" s="391">
        <f t="shared" si="7"/>
        <v>1238.019976</v>
      </c>
      <c r="J45" s="341">
        <v>1</v>
      </c>
      <c r="K45" s="389">
        <v>0</v>
      </c>
      <c r="L45" s="360">
        <v>0</v>
      </c>
      <c r="M45" s="389">
        <v>0</v>
      </c>
      <c r="N45" s="360">
        <v>0</v>
      </c>
      <c r="O45" s="391">
        <f t="shared" si="6"/>
        <v>1238.019976</v>
      </c>
      <c r="P45" s="129">
        <v>1</v>
      </c>
    </row>
    <row r="46" spans="1:16" s="47" customFormat="1" ht="39.75" customHeight="1" x14ac:dyDescent="0.2">
      <c r="A46" s="105" t="str">
        <f>'ANEXO 01-ORÇAMENTO'!A52</f>
        <v>5.4</v>
      </c>
      <c r="B46" s="50">
        <f>'ANEXO 01-ORÇAMENTO'!B52</f>
        <v>92580</v>
      </c>
      <c r="C46" s="280" t="str">
        <f>'ANEXO 01-ORÇAMENTO'!C52</f>
        <v>TRAMA DE AÇO COMPOSTA POR TERÇAS PARA TELHADOS DE ATÉ 2 ÁGUAS PARA TELHA ONDULADA DE FIBROCIMENTO, METÁLICA, PLÁSTICA OU TERMOACÚSTICA, INCL
USO TRANSPORTE VERTICAL. AF_12/2015</v>
      </c>
      <c r="D46" s="50" t="str">
        <f>'ANEXO 01-ORÇAMENTO'!D52</f>
        <v>M²</v>
      </c>
      <c r="E46" s="50">
        <f>'ANEXO 01-ORÇAMENTO'!E52</f>
        <v>243</v>
      </c>
      <c r="F46" s="318">
        <f>'ANEXO 01-ORÇAMENTO'!F52</f>
        <v>30</v>
      </c>
      <c r="G46" s="318">
        <f>'ANEXO 01-ORÇAMENTO'!G52</f>
        <v>37.992000000000004</v>
      </c>
      <c r="H46" s="400">
        <f>'ANEXO 01-ORÇAMENTO'!H52</f>
        <v>9232.0560000000005</v>
      </c>
      <c r="I46" s="391">
        <f t="shared" si="7"/>
        <v>9232.0560000000005</v>
      </c>
      <c r="J46" s="341">
        <v>1</v>
      </c>
      <c r="K46" s="389">
        <v>0</v>
      </c>
      <c r="L46" s="360">
        <v>0</v>
      </c>
      <c r="M46" s="389">
        <v>0</v>
      </c>
      <c r="N46" s="360">
        <v>0</v>
      </c>
      <c r="O46" s="391">
        <f t="shared" si="6"/>
        <v>9232.0560000000005</v>
      </c>
      <c r="P46" s="129">
        <v>1</v>
      </c>
    </row>
    <row r="47" spans="1:16" s="47" customFormat="1" ht="25.5" x14ac:dyDescent="0.2">
      <c r="A47" s="105" t="str">
        <f>'ANEXO 01-ORÇAMENTO'!A53</f>
        <v>5.5</v>
      </c>
      <c r="B47" s="50">
        <f>'ANEXO 01-ORÇAMENTO'!B53</f>
        <v>94216</v>
      </c>
      <c r="C47" s="280" t="str">
        <f>'ANEXO 01-ORÇAMENTO'!C53</f>
        <v>TELHAMENTO COM TELHA METÁLICA TERMOACÚSTICA E = 30 MM, COM ATÉ 2 ÁGUAS, INCLUSO IÇAMENTO. AF_06/2016</v>
      </c>
      <c r="D47" s="50" t="str">
        <f>'ANEXO 01-ORÇAMENTO'!D53</f>
        <v>M2</v>
      </c>
      <c r="E47" s="50">
        <f>'ANEXO 01-ORÇAMENTO'!E53</f>
        <v>328</v>
      </c>
      <c r="F47" s="318">
        <f>'ANEXO 01-ORÇAMENTO'!F53</f>
        <v>102.22</v>
      </c>
      <c r="G47" s="318">
        <f>'ANEXO 01-ORÇAMENTO'!G53</f>
        <v>129.45140800000001</v>
      </c>
      <c r="H47" s="400">
        <f>'ANEXO 01-ORÇAMENTO'!H53</f>
        <v>42460.061824000004</v>
      </c>
      <c r="I47" s="391">
        <f t="shared" si="7"/>
        <v>42460.061824000004</v>
      </c>
      <c r="J47" s="341">
        <v>1</v>
      </c>
      <c r="K47" s="389">
        <v>0</v>
      </c>
      <c r="L47" s="360">
        <v>0</v>
      </c>
      <c r="M47" s="389">
        <v>0</v>
      </c>
      <c r="N47" s="360">
        <v>0</v>
      </c>
      <c r="O47" s="391">
        <f t="shared" si="6"/>
        <v>42460.061824000004</v>
      </c>
      <c r="P47" s="129">
        <v>1</v>
      </c>
    </row>
    <row r="48" spans="1:16" s="47" customFormat="1" ht="12.75" x14ac:dyDescent="0.2">
      <c r="A48" s="105" t="str">
        <f>'ANEXO 01-ORÇAMENTO'!A54</f>
        <v>5.6</v>
      </c>
      <c r="B48" s="50">
        <f>'ANEXO 01-ORÇAMENTO'!B54</f>
        <v>75220</v>
      </c>
      <c r="C48" s="280" t="str">
        <f>'ANEXO 01-ORÇAMENTO'!C54</f>
        <v xml:space="preserve">CUMEEIRA EM PERFIL ONDULADO DE ALUMÍNIO </v>
      </c>
      <c r="D48" s="50" t="str">
        <f>'ANEXO 01-ORÇAMENTO'!D54</f>
        <v>M</v>
      </c>
      <c r="E48" s="50">
        <f>'ANEXO 01-ORÇAMENTO'!E54</f>
        <v>26.26</v>
      </c>
      <c r="F48" s="318">
        <f>'ANEXO 01-ORÇAMENTO'!F54</f>
        <v>32.75</v>
      </c>
      <c r="G48" s="318">
        <f>'ANEXO 01-ORÇAMENTO'!G54</f>
        <v>41.474600000000002</v>
      </c>
      <c r="H48" s="400">
        <f>'ANEXO 01-ORÇAMENTO'!H54</f>
        <v>1089.1229960000001</v>
      </c>
      <c r="I48" s="391">
        <f t="shared" si="7"/>
        <v>1089.1229960000001</v>
      </c>
      <c r="J48" s="341">
        <v>1</v>
      </c>
      <c r="K48" s="389">
        <v>0</v>
      </c>
      <c r="L48" s="360">
        <v>0</v>
      </c>
      <c r="M48" s="389">
        <v>0</v>
      </c>
      <c r="N48" s="360">
        <v>0</v>
      </c>
      <c r="O48" s="391">
        <f t="shared" si="6"/>
        <v>1089.1229960000001</v>
      </c>
      <c r="P48" s="129">
        <v>1</v>
      </c>
    </row>
    <row r="49" spans="1:16" s="47" customFormat="1" ht="51" x14ac:dyDescent="0.2">
      <c r="A49" s="105" t="str">
        <f>'ANEXO 01-ORÇAMENTO'!A55</f>
        <v>5.7</v>
      </c>
      <c r="B49" s="50" t="str">
        <f>'ANEXO 01-ORÇAMENTO'!B55</f>
        <v>72110</v>
      </c>
      <c r="C49" s="280" t="str">
        <f>'ANEXO 01-ORÇAMENTO'!C55</f>
        <v xml:space="preserve">  ESTRUTURA METALICA EM TESOURAS OU TRELICAS, VAO LIVRE DE 12M, FORNECIMENTO E MONTAGEM, NAO SENDO CONSIDERADOS OS FECHAMENTOS METALICOS, AS COLUNAS, OS SERVICOS GERAIS EM ALVENARIA E CONCRETO, AS TELHAS DE COBERTURA E A PINTURA DE ACABAMENTO</v>
      </c>
      <c r="D49" s="50" t="str">
        <f>'ANEXO 01-ORÇAMENTO'!D55</f>
        <v>M2</v>
      </c>
      <c r="E49" s="50">
        <f>'ANEXO 01-ORÇAMENTO'!E55</f>
        <v>243</v>
      </c>
      <c r="F49" s="318">
        <f>'ANEXO 01-ORÇAMENTO'!F55</f>
        <v>69.97</v>
      </c>
      <c r="G49" s="318">
        <f>'ANEXO 01-ORÇAMENTO'!G55</f>
        <v>88.610007999999993</v>
      </c>
      <c r="H49" s="400">
        <f>'ANEXO 01-ORÇAMENTO'!H55</f>
        <v>21532.231943999999</v>
      </c>
      <c r="I49" s="391">
        <f t="shared" si="7"/>
        <v>21532.231943999999</v>
      </c>
      <c r="J49" s="341">
        <v>1</v>
      </c>
      <c r="K49" s="389">
        <v>0</v>
      </c>
      <c r="L49" s="360">
        <v>0</v>
      </c>
      <c r="M49" s="389">
        <v>0</v>
      </c>
      <c r="N49" s="360">
        <v>0</v>
      </c>
      <c r="O49" s="391">
        <f t="shared" si="6"/>
        <v>21532.231943999999</v>
      </c>
      <c r="P49" s="129">
        <v>1</v>
      </c>
    </row>
    <row r="50" spans="1:16" s="47" customFormat="1" ht="25.5" x14ac:dyDescent="0.2">
      <c r="A50" s="105" t="str">
        <f>'ANEXO 01-ORÇAMENTO'!A56</f>
        <v>5.8</v>
      </c>
      <c r="B50" s="50">
        <f>'ANEXO 01-ORÇAMENTO'!B56</f>
        <v>94227</v>
      </c>
      <c r="C50" s="280" t="str">
        <f>'ANEXO 01-ORÇAMENTO'!C56</f>
        <v>CALHA EM CHAPA DE AÇO GALVANIZADO NÚMERO 24, DESENVOLVIMENTO DE 33 CM, INCLUSO TRANSPORTE VERTICAL. AF_06/2016</v>
      </c>
      <c r="D50" s="50" t="str">
        <f>'ANEXO 01-ORÇAMENTO'!D56</f>
        <v>M</v>
      </c>
      <c r="E50" s="50">
        <f>'ANEXO 01-ORÇAMENTO'!E56</f>
        <v>52.56</v>
      </c>
      <c r="F50" s="318">
        <f>'ANEXO 01-ORÇAMENTO'!F56</f>
        <v>36.700000000000003</v>
      </c>
      <c r="G50" s="318">
        <f>'ANEXO 01-ORÇAMENTO'!G56</f>
        <v>46.476880000000008</v>
      </c>
      <c r="H50" s="400">
        <f>'ANEXO 01-ORÇAMENTO'!H56</f>
        <v>2442.8248128000005</v>
      </c>
      <c r="I50" s="391">
        <f t="shared" si="7"/>
        <v>2442.8248128000005</v>
      </c>
      <c r="J50" s="341">
        <v>1</v>
      </c>
      <c r="K50" s="389">
        <v>0</v>
      </c>
      <c r="L50" s="360">
        <v>0</v>
      </c>
      <c r="M50" s="389">
        <v>0</v>
      </c>
      <c r="N50" s="360">
        <v>0</v>
      </c>
      <c r="O50" s="391">
        <f t="shared" si="6"/>
        <v>2442.8248128000005</v>
      </c>
      <c r="P50" s="129">
        <v>1</v>
      </c>
    </row>
    <row r="51" spans="1:16" s="47" customFormat="1" ht="38.25" x14ac:dyDescent="0.2">
      <c r="A51" s="105" t="str">
        <f>'ANEXO 01-ORÇAMENTO'!A57</f>
        <v>5.9</v>
      </c>
      <c r="B51" s="50">
        <f>'ANEXO 01-ORÇAMENTO'!B57</f>
        <v>96116</v>
      </c>
      <c r="C51" s="280" t="str">
        <f>'ANEXO 01-ORÇAMENTO'!C57</f>
        <v>FORRO EM RÉGUAS DE PVC, FRISADO, PARA AMBIENTES COMERCIAIS, INCLUSIVE M2 CR 38,81
ESTRUTURA DE FIXAÇÃO. AF_05/2017_P</v>
      </c>
      <c r="D51" s="50" t="str">
        <f>'ANEXO 01-ORÇAMENTO'!D57</f>
        <v>M2</v>
      </c>
      <c r="E51" s="50">
        <f>'ANEXO 01-ORÇAMENTO'!E57</f>
        <v>324.64999999999998</v>
      </c>
      <c r="F51" s="318">
        <f>'ANEXO 01-ORÇAMENTO'!F57</f>
        <v>41.81</v>
      </c>
      <c r="G51" s="318">
        <f>'ANEXO 01-ORÇAMENTO'!G57</f>
        <v>52.948184000000005</v>
      </c>
      <c r="H51" s="400">
        <f>'ANEXO 01-ORÇAMENTO'!H57</f>
        <v>17189.627935600001</v>
      </c>
      <c r="I51" s="391">
        <f t="shared" si="7"/>
        <v>17189.627935600001</v>
      </c>
      <c r="J51" s="341">
        <v>1</v>
      </c>
      <c r="K51" s="389">
        <v>0</v>
      </c>
      <c r="L51" s="360">
        <v>0</v>
      </c>
      <c r="M51" s="389">
        <v>0</v>
      </c>
      <c r="N51" s="360">
        <v>0</v>
      </c>
      <c r="O51" s="391">
        <f t="shared" si="6"/>
        <v>17189.627935600001</v>
      </c>
      <c r="P51" s="129">
        <v>1</v>
      </c>
    </row>
    <row r="52" spans="1:16" s="47" customFormat="1" ht="12.75" x14ac:dyDescent="0.2">
      <c r="A52" s="105"/>
      <c r="B52" s="50"/>
      <c r="C52" s="315" t="str">
        <f>'ANEXO 01-ORÇAMENTO'!C58</f>
        <v>Total do Item (R$)</v>
      </c>
      <c r="D52" s="316"/>
      <c r="E52" s="316"/>
      <c r="F52" s="325"/>
      <c r="G52" s="325"/>
      <c r="H52" s="401">
        <f>'ANEXO 01-ORÇAMENTO'!H58</f>
        <v>101585.39486439999</v>
      </c>
      <c r="I52" s="392">
        <f t="shared" si="7"/>
        <v>101585.39486439999</v>
      </c>
      <c r="J52" s="341">
        <v>1</v>
      </c>
      <c r="K52" s="389">
        <v>0</v>
      </c>
      <c r="L52" s="360">
        <v>0</v>
      </c>
      <c r="M52" s="389">
        <v>0</v>
      </c>
      <c r="N52" s="360">
        <v>0</v>
      </c>
      <c r="O52" s="392">
        <f t="shared" si="6"/>
        <v>101585.39486439999</v>
      </c>
      <c r="P52" s="129">
        <v>1</v>
      </c>
    </row>
    <row r="53" spans="1:16" s="47" customFormat="1" ht="12.75" x14ac:dyDescent="0.2">
      <c r="A53" s="311">
        <f>'ANEXO 01-ORÇAMENTO'!A59</f>
        <v>6</v>
      </c>
      <c r="B53" s="292"/>
      <c r="C53" s="314" t="str">
        <f>'ANEXO 01-ORÇAMENTO'!C59</f>
        <v>SANITÁRIOS</v>
      </c>
      <c r="D53" s="314"/>
      <c r="E53" s="314"/>
      <c r="F53" s="322"/>
      <c r="G53" s="322"/>
      <c r="H53" s="399"/>
      <c r="I53" s="295"/>
      <c r="J53" s="395"/>
      <c r="K53" s="296"/>
      <c r="L53" s="395"/>
      <c r="M53" s="296"/>
      <c r="N53" s="395"/>
      <c r="O53" s="295"/>
      <c r="P53" s="297"/>
    </row>
    <row r="54" spans="1:16" s="47" customFormat="1" ht="12.75" x14ac:dyDescent="0.2">
      <c r="A54" s="105" t="str">
        <f>'ANEXO 01-ORÇAMENTO'!A60</f>
        <v>6.1</v>
      </c>
      <c r="B54" s="50">
        <f>'ANEXO 01-ORÇAMENTO'!B60</f>
        <v>97663</v>
      </c>
      <c r="C54" s="280" t="str">
        <f>'ANEXO 01-ORÇAMENTO'!C60</f>
        <v xml:space="preserve">REMOÇÃO DE LOUÇAS, DE FORMA MANUAL, SEM REAPROVEITAMENTO. AF_12/2017 </v>
      </c>
      <c r="D54" s="50" t="str">
        <f>'ANEXO 01-ORÇAMENTO'!D60</f>
        <v>UND.</v>
      </c>
      <c r="E54" s="50">
        <f>'ANEXO 01-ORÇAMENTO'!E60</f>
        <v>6</v>
      </c>
      <c r="F54" s="318">
        <f>'ANEXO 01-ORÇAMENTO'!F60</f>
        <v>7.9</v>
      </c>
      <c r="G54" s="318">
        <f>'ANEXO 01-ORÇAMENTO'!G60</f>
        <v>10.004560000000001</v>
      </c>
      <c r="H54" s="400">
        <f>'ANEXO 01-ORÇAMENTO'!H60</f>
        <v>60.027360000000009</v>
      </c>
      <c r="I54" s="389">
        <v>0</v>
      </c>
      <c r="J54" s="360">
        <v>0</v>
      </c>
      <c r="K54" s="391">
        <f>H54</f>
        <v>60.027360000000009</v>
      </c>
      <c r="L54" s="341">
        <v>1</v>
      </c>
      <c r="M54" s="389">
        <v>0</v>
      </c>
      <c r="N54" s="360">
        <v>0</v>
      </c>
      <c r="O54" s="391">
        <f t="shared" ref="O54:O75" si="8">K54</f>
        <v>60.027360000000009</v>
      </c>
      <c r="P54" s="129">
        <v>1</v>
      </c>
    </row>
    <row r="55" spans="1:16" s="47" customFormat="1" ht="38.25" x14ac:dyDescent="0.2">
      <c r="A55" s="105" t="str">
        <f>'ANEXO 01-ORÇAMENTO'!A61</f>
        <v>6.2</v>
      </c>
      <c r="B55" s="50">
        <f>'ANEXO 01-ORÇAMENTO'!B61</f>
        <v>86931</v>
      </c>
      <c r="C55" s="280" t="str">
        <f>'ANEXO 01-ORÇAMENTO'!C61</f>
        <v>VASO SANITÁRIO SIFONADO COM CAIXA ACOPLADA LOUÇA BRANCA, INCLUSO ENGATE FLEXÍVEL EM PLÁSTICO BRANCO, 1/2 X 40CM - FORNECIMENTO E INSTALAÇÃO
. AF_12/2013</v>
      </c>
      <c r="D55" s="50" t="str">
        <f>'ANEXO 01-ORÇAMENTO'!D61</f>
        <v>UND.</v>
      </c>
      <c r="E55" s="50">
        <f>'ANEXO 01-ORÇAMENTO'!E61</f>
        <v>4</v>
      </c>
      <c r="F55" s="318">
        <f>'ANEXO 01-ORÇAMENTO'!F61</f>
        <v>371.98</v>
      </c>
      <c r="G55" s="318">
        <f>'ANEXO 01-ORÇAMENTO'!G61</f>
        <v>471.07547200000005</v>
      </c>
      <c r="H55" s="400">
        <f>'ANEXO 01-ORÇAMENTO'!H61</f>
        <v>1884.3018880000002</v>
      </c>
      <c r="I55" s="389">
        <v>0</v>
      </c>
      <c r="J55" s="360">
        <v>0</v>
      </c>
      <c r="K55" s="391">
        <f t="shared" ref="K55:K75" si="9">H55</f>
        <v>1884.3018880000002</v>
      </c>
      <c r="L55" s="341">
        <v>1</v>
      </c>
      <c r="M55" s="389">
        <v>0</v>
      </c>
      <c r="N55" s="360">
        <v>0</v>
      </c>
      <c r="O55" s="391">
        <f t="shared" si="8"/>
        <v>1884.3018880000002</v>
      </c>
      <c r="P55" s="129">
        <v>1</v>
      </c>
    </row>
    <row r="56" spans="1:16" s="47" customFormat="1" ht="25.5" x14ac:dyDescent="0.2">
      <c r="A56" s="105" t="str">
        <f>'ANEXO 01-ORÇAMENTO'!A62</f>
        <v>6.3</v>
      </c>
      <c r="B56" s="50">
        <f>'ANEXO 01-ORÇAMENTO'!B62</f>
        <v>86902</v>
      </c>
      <c r="C56" s="280" t="str">
        <f>'ANEXO 01-ORÇAMENTO'!C62</f>
        <v>LAVATÓRIO LOUÇA BRANCA COM COLUNA, *44 X 35,5* CM, PADRÃO POPULAR - FORNECIMENTO E INSTALAÇÃO. AF_12/2013</v>
      </c>
      <c r="D56" s="50" t="str">
        <f>'ANEXO 01-ORÇAMENTO'!D62</f>
        <v>UND.</v>
      </c>
      <c r="E56" s="50">
        <f>'ANEXO 01-ORÇAMENTO'!E62</f>
        <v>6</v>
      </c>
      <c r="F56" s="318">
        <f>'ANEXO 01-ORÇAMENTO'!F62</f>
        <v>200.91</v>
      </c>
      <c r="G56" s="318">
        <f>'ANEXO 01-ORÇAMENTO'!G62</f>
        <v>254.432424</v>
      </c>
      <c r="H56" s="400">
        <f>'ANEXO 01-ORÇAMENTO'!H62</f>
        <v>1526.594544</v>
      </c>
      <c r="I56" s="389">
        <v>0</v>
      </c>
      <c r="J56" s="360">
        <v>0</v>
      </c>
      <c r="K56" s="391">
        <f t="shared" si="9"/>
        <v>1526.594544</v>
      </c>
      <c r="L56" s="341">
        <v>1</v>
      </c>
      <c r="M56" s="389">
        <v>0</v>
      </c>
      <c r="N56" s="360">
        <v>0</v>
      </c>
      <c r="O56" s="391">
        <f t="shared" si="8"/>
        <v>1526.594544</v>
      </c>
      <c r="P56" s="129">
        <v>1</v>
      </c>
    </row>
    <row r="57" spans="1:16" s="47" customFormat="1" ht="25.5" x14ac:dyDescent="0.2">
      <c r="A57" s="105" t="str">
        <f>'ANEXO 01-ORÇAMENTO'!A63</f>
        <v>6.4</v>
      </c>
      <c r="B57" s="50">
        <f>'ANEXO 01-ORÇAMENTO'!B63</f>
        <v>13415</v>
      </c>
      <c r="C57" s="280" t="str">
        <f>'ANEXO 01-ORÇAMENTO'!C63</f>
        <v>TORNEIRA CROMADA DE MESA PARA LAVATORIO, PADRAO POPULAR, 1/2 " OU 3/4 " (REF1193)</v>
      </c>
      <c r="D57" s="50" t="str">
        <f>'ANEXO 01-ORÇAMENTO'!D63</f>
        <v>UND.</v>
      </c>
      <c r="E57" s="50">
        <f>'ANEXO 01-ORÇAMENTO'!E63</f>
        <v>6</v>
      </c>
      <c r="F57" s="318">
        <f>'ANEXO 01-ORÇAMENTO'!F63</f>
        <v>62.12</v>
      </c>
      <c r="G57" s="318">
        <f>'ANEXO 01-ORÇAMENTO'!G63</f>
        <v>78.668768</v>
      </c>
      <c r="H57" s="400">
        <f>'ANEXO 01-ORÇAMENTO'!H63</f>
        <v>472.012608</v>
      </c>
      <c r="I57" s="389">
        <v>0</v>
      </c>
      <c r="J57" s="360">
        <v>0</v>
      </c>
      <c r="K57" s="391">
        <f t="shared" si="9"/>
        <v>472.012608</v>
      </c>
      <c r="L57" s="341">
        <v>1</v>
      </c>
      <c r="M57" s="389">
        <v>0</v>
      </c>
      <c r="N57" s="360">
        <v>0</v>
      </c>
      <c r="O57" s="391">
        <f t="shared" si="8"/>
        <v>472.012608</v>
      </c>
      <c r="P57" s="129">
        <v>1</v>
      </c>
    </row>
    <row r="58" spans="1:16" s="47" customFormat="1" ht="38.25" x14ac:dyDescent="0.2">
      <c r="A58" s="105" t="str">
        <f>'ANEXO 01-ORÇAMENTO'!A64</f>
        <v>6.5</v>
      </c>
      <c r="B58" s="50">
        <f>'ANEXO 01-ORÇAMENTO'!B64</f>
        <v>89957</v>
      </c>
      <c r="C58" s="280" t="str">
        <f>'ANEXO 01-ORÇAMENTO'!C64</f>
        <v>PONTO DE CONSUMO TERMINAL DE ÁGUA FRIA (SUBRAMAL) COM TUBULAÇÃO DE PVC , DN 25 MM, INSTALADO EM RAMAL DE ÁGUA, INCLUSOS RASGO E CHUMBAMENTO E
M ALVENARIA. AF_12/2014</v>
      </c>
      <c r="D58" s="50" t="str">
        <f>'ANEXO 01-ORÇAMENTO'!D64</f>
        <v>UND.</v>
      </c>
      <c r="E58" s="50">
        <f>'ANEXO 01-ORÇAMENTO'!E64</f>
        <v>10</v>
      </c>
      <c r="F58" s="318">
        <f>'ANEXO 01-ORÇAMENTO'!F64</f>
        <v>92.08</v>
      </c>
      <c r="G58" s="318">
        <f>'ANEXO 01-ORÇAMENTO'!G64</f>
        <v>116.610112</v>
      </c>
      <c r="H58" s="400">
        <f>'ANEXO 01-ORÇAMENTO'!H64</f>
        <v>1166.10112</v>
      </c>
      <c r="I58" s="389">
        <v>0</v>
      </c>
      <c r="J58" s="360">
        <v>0</v>
      </c>
      <c r="K58" s="391">
        <f t="shared" si="9"/>
        <v>1166.10112</v>
      </c>
      <c r="L58" s="341">
        <v>1</v>
      </c>
      <c r="M58" s="389">
        <v>0</v>
      </c>
      <c r="N58" s="360">
        <v>0</v>
      </c>
      <c r="O58" s="391">
        <f t="shared" si="8"/>
        <v>1166.10112</v>
      </c>
      <c r="P58" s="129">
        <v>1</v>
      </c>
    </row>
    <row r="59" spans="1:16" s="47" customFormat="1" ht="12.75" x14ac:dyDescent="0.2">
      <c r="A59" s="105" t="str">
        <f>'ANEXO 01-ORÇAMENTO'!A65</f>
        <v>6.6</v>
      </c>
      <c r="B59" s="50">
        <f>'ANEXO 01-ORÇAMENTO'!B65</f>
        <v>9868</v>
      </c>
      <c r="C59" s="111" t="str">
        <f>'ANEXO 01-ORÇAMENTO'!C65</f>
        <v>TUBO PVC, SOLDAVEL, DN 25 MM, AGUA FRIA (NBR-5648)</v>
      </c>
      <c r="D59" s="298" t="str">
        <f>'ANEXO 01-ORÇAMENTO'!D65</f>
        <v>M</v>
      </c>
      <c r="E59" s="317">
        <f>'ANEXO 01-ORÇAMENTO'!E65</f>
        <v>14.75</v>
      </c>
      <c r="F59" s="318">
        <f>'ANEXO 01-ORÇAMENTO'!F65</f>
        <v>2.76</v>
      </c>
      <c r="G59" s="318">
        <f>'ANEXO 01-ORÇAMENTO'!G65</f>
        <v>3.4952639999999997</v>
      </c>
      <c r="H59" s="400">
        <f>'ANEXO 01-ORÇAMENTO'!H65</f>
        <v>51.555143999999999</v>
      </c>
      <c r="I59" s="389">
        <v>0</v>
      </c>
      <c r="J59" s="360">
        <v>0</v>
      </c>
      <c r="K59" s="391">
        <f t="shared" si="9"/>
        <v>51.555143999999999</v>
      </c>
      <c r="L59" s="341">
        <v>1</v>
      </c>
      <c r="M59" s="389">
        <v>0</v>
      </c>
      <c r="N59" s="360">
        <v>0</v>
      </c>
      <c r="O59" s="391">
        <f t="shared" si="8"/>
        <v>51.555143999999999</v>
      </c>
      <c r="P59" s="129">
        <v>1</v>
      </c>
    </row>
    <row r="60" spans="1:16" s="47" customFormat="1" ht="25.5" x14ac:dyDescent="0.2">
      <c r="A60" s="105" t="str">
        <f>'ANEXO 01-ORÇAMENTO'!A66</f>
        <v>6.7</v>
      </c>
      <c r="B60" s="50">
        <f>'ANEXO 01-ORÇAMENTO'!B66</f>
        <v>89362</v>
      </c>
      <c r="C60" s="111" t="str">
        <f>'ANEXO 01-ORÇAMENTO'!C66</f>
        <v xml:space="preserve"> JOELHO 90 GRAUS, PVC, SOLDÁVEL, DN 25MM, INSTALADO EM RAMAL OU SUB-RAMAL DE ÁGUA - FORNECIMENTO E INSTALAÇÃO. AF_12/2014</v>
      </c>
      <c r="D60" s="298" t="str">
        <f>'ANEXO 01-ORÇAMENTO'!D66</f>
        <v>UND.</v>
      </c>
      <c r="E60" s="317">
        <f>'ANEXO 01-ORÇAMENTO'!E66</f>
        <v>12</v>
      </c>
      <c r="F60" s="318">
        <f>'ANEXO 01-ORÇAMENTO'!F66</f>
        <v>5.69</v>
      </c>
      <c r="G60" s="318">
        <f>'ANEXO 01-ORÇAMENTO'!G66</f>
        <v>7.2058160000000004</v>
      </c>
      <c r="H60" s="400">
        <f>'ANEXO 01-ORÇAMENTO'!H66</f>
        <v>86.469792000000012</v>
      </c>
      <c r="I60" s="389">
        <v>0</v>
      </c>
      <c r="J60" s="360">
        <v>0</v>
      </c>
      <c r="K60" s="391">
        <f t="shared" si="9"/>
        <v>86.469792000000012</v>
      </c>
      <c r="L60" s="341">
        <v>1</v>
      </c>
      <c r="M60" s="389">
        <v>0</v>
      </c>
      <c r="N60" s="360">
        <v>0</v>
      </c>
      <c r="O60" s="391">
        <f t="shared" si="8"/>
        <v>86.469792000000012</v>
      </c>
      <c r="P60" s="129">
        <v>1</v>
      </c>
    </row>
    <row r="61" spans="1:16" s="47" customFormat="1" ht="12.75" x14ac:dyDescent="0.2">
      <c r="A61" s="105" t="str">
        <f>'ANEXO 01-ORÇAMENTO'!A67</f>
        <v>6.8</v>
      </c>
      <c r="B61" s="50">
        <f>'ANEXO 01-ORÇAMENTO'!B67</f>
        <v>3531</v>
      </c>
      <c r="C61" s="111" t="str">
        <f>'ANEXO 01-ORÇAMENTO'!C67</f>
        <v>JOELHO PVC, SOLDAVEL COM ROSCA, 90 GRAUS, 25 MM X 1/2", PARA AGUA FRIA PREDIAL</v>
      </c>
      <c r="D61" s="298" t="str">
        <f>'ANEXO 01-ORÇAMENTO'!D67</f>
        <v>UND.</v>
      </c>
      <c r="E61" s="317">
        <f>'ANEXO 01-ORÇAMENTO'!E67</f>
        <v>11</v>
      </c>
      <c r="F61" s="318">
        <f>'ANEXO 01-ORÇAMENTO'!F67</f>
        <v>1.1599999999999999</v>
      </c>
      <c r="G61" s="318">
        <f>'ANEXO 01-ORÇAMENTO'!G67</f>
        <v>1.4690239999999999</v>
      </c>
      <c r="H61" s="400">
        <f>'ANEXO 01-ORÇAMENTO'!H67</f>
        <v>16.159264</v>
      </c>
      <c r="I61" s="389">
        <v>0</v>
      </c>
      <c r="J61" s="360">
        <v>0</v>
      </c>
      <c r="K61" s="391">
        <f t="shared" si="9"/>
        <v>16.159264</v>
      </c>
      <c r="L61" s="341">
        <v>1</v>
      </c>
      <c r="M61" s="389">
        <v>0</v>
      </c>
      <c r="N61" s="360">
        <v>0</v>
      </c>
      <c r="O61" s="391">
        <f t="shared" si="8"/>
        <v>16.159264</v>
      </c>
      <c r="P61" s="129">
        <v>1</v>
      </c>
    </row>
    <row r="62" spans="1:16" s="47" customFormat="1" ht="12.75" x14ac:dyDescent="0.2">
      <c r="A62" s="105" t="str">
        <f>'ANEXO 01-ORÇAMENTO'!A68</f>
        <v>6.9</v>
      </c>
      <c r="B62" s="50">
        <f>'ANEXO 01-ORÇAMENTO'!B68</f>
        <v>1956</v>
      </c>
      <c r="C62" s="111" t="str">
        <f>'ANEXO 01-ORÇAMENTO'!C68</f>
        <v>CURVA DE PVC 90 GRAUS, SOLDAVEL, 25 MM, PARA AGUA FRIA PREDIAL (NBR 5648)</v>
      </c>
      <c r="D62" s="111" t="str">
        <f>'ANEXO 01-ORÇAMENTO'!D68</f>
        <v>UND.</v>
      </c>
      <c r="E62" s="119">
        <f>'ANEXO 01-ORÇAMENTO'!E68</f>
        <v>12</v>
      </c>
      <c r="F62" s="318">
        <f>'ANEXO 01-ORÇAMENTO'!F68</f>
        <v>1.98</v>
      </c>
      <c r="G62" s="318">
        <f>'ANEXO 01-ORÇAMENTO'!G68</f>
        <v>2.5074719999999999</v>
      </c>
      <c r="H62" s="400">
        <f>'ANEXO 01-ORÇAMENTO'!H68</f>
        <v>30.089663999999999</v>
      </c>
      <c r="I62" s="389">
        <v>0</v>
      </c>
      <c r="J62" s="360">
        <v>0</v>
      </c>
      <c r="K62" s="391">
        <f t="shared" si="9"/>
        <v>30.089663999999999</v>
      </c>
      <c r="L62" s="341">
        <v>1</v>
      </c>
      <c r="M62" s="389">
        <v>0</v>
      </c>
      <c r="N62" s="360">
        <v>0</v>
      </c>
      <c r="O62" s="391">
        <f t="shared" si="8"/>
        <v>30.089663999999999</v>
      </c>
      <c r="P62" s="129">
        <v>1</v>
      </c>
    </row>
    <row r="63" spans="1:16" s="47" customFormat="1" ht="12.75" x14ac:dyDescent="0.2">
      <c r="A63" s="105" t="str">
        <f>'ANEXO 01-ORÇAMENTO'!A69</f>
        <v>6.10</v>
      </c>
      <c r="B63" s="50">
        <f>'ANEXO 01-ORÇAMENTO'!B69</f>
        <v>7139</v>
      </c>
      <c r="C63" s="111" t="str">
        <f>'ANEXO 01-ORÇAMENTO'!C69</f>
        <v>TE SOLDAVEL, PVC, 90 GRAUS, 25 MM, PARA AGUA FRIA PREDIAL (NBR 5648)</v>
      </c>
      <c r="D63" s="111" t="str">
        <f>'ANEXO 01-ORÇAMENTO'!D69</f>
        <v>UND.</v>
      </c>
      <c r="E63" s="119">
        <f>'ANEXO 01-ORÇAMENTO'!E69</f>
        <v>4</v>
      </c>
      <c r="F63" s="318">
        <f>'ANEXO 01-ORÇAMENTO'!F69</f>
        <v>0.82</v>
      </c>
      <c r="G63" s="318">
        <f>'ANEXO 01-ORÇAMENTO'!G69</f>
        <v>1.038448</v>
      </c>
      <c r="H63" s="400">
        <f>'ANEXO 01-ORÇAMENTO'!H69</f>
        <v>4.1537920000000002</v>
      </c>
      <c r="I63" s="389">
        <v>0</v>
      </c>
      <c r="J63" s="360">
        <v>0</v>
      </c>
      <c r="K63" s="391">
        <f t="shared" si="9"/>
        <v>4.1537920000000002</v>
      </c>
      <c r="L63" s="341">
        <v>1</v>
      </c>
      <c r="M63" s="389">
        <v>0</v>
      </c>
      <c r="N63" s="360">
        <v>0</v>
      </c>
      <c r="O63" s="391">
        <f t="shared" si="8"/>
        <v>4.1537920000000002</v>
      </c>
      <c r="P63" s="129">
        <v>1</v>
      </c>
    </row>
    <row r="64" spans="1:16" s="47" customFormat="1" ht="12.75" x14ac:dyDescent="0.2">
      <c r="A64" s="105" t="str">
        <f>'ANEXO 01-ORÇAMENTO'!A70</f>
        <v>6.11</v>
      </c>
      <c r="B64" s="50">
        <f>'ANEXO 01-ORÇAMENTO'!B70</f>
        <v>6019</v>
      </c>
      <c r="C64" s="111" t="str">
        <f>'ANEXO 01-ORÇAMENTO'!C70</f>
        <v>REGISTRO GAVETA BRUTO EM LATAO FORJADO, BITOLA 1 " (REF 1509)</v>
      </c>
      <c r="D64" s="111" t="str">
        <f>'ANEXO 01-ORÇAMENTO'!D70</f>
        <v>UND.</v>
      </c>
      <c r="E64" s="119">
        <f>'ANEXO 01-ORÇAMENTO'!E70</f>
        <v>4</v>
      </c>
      <c r="F64" s="318">
        <f>'ANEXO 01-ORÇAMENTO'!F70</f>
        <v>57.55</v>
      </c>
      <c r="G64" s="318">
        <f>'ANEXO 01-ORÇAMENTO'!G70</f>
        <v>72.881320000000002</v>
      </c>
      <c r="H64" s="400">
        <f>'ANEXO 01-ORÇAMENTO'!H70</f>
        <v>291.52528000000001</v>
      </c>
      <c r="I64" s="389">
        <v>0</v>
      </c>
      <c r="J64" s="360">
        <v>0</v>
      </c>
      <c r="K64" s="391">
        <f t="shared" si="9"/>
        <v>291.52528000000001</v>
      </c>
      <c r="L64" s="341">
        <v>1</v>
      </c>
      <c r="M64" s="389">
        <v>0</v>
      </c>
      <c r="N64" s="360">
        <v>0</v>
      </c>
      <c r="O64" s="391">
        <f t="shared" si="8"/>
        <v>291.52528000000001</v>
      </c>
      <c r="P64" s="129">
        <v>1</v>
      </c>
    </row>
    <row r="65" spans="1:16" s="47" customFormat="1" ht="51" x14ac:dyDescent="0.2">
      <c r="A65" s="105" t="str">
        <f>'ANEXO 01-ORÇAMENTO'!A71</f>
        <v>6.12</v>
      </c>
      <c r="B65" s="50">
        <f>'ANEXO 01-ORÇAMENTO'!B71</f>
        <v>91785</v>
      </c>
      <c r="C65" s="111" t="str">
        <f>'ANEXO 01-ORÇAMENTO'!C71</f>
        <v>(COMPOSIÇÃO REPRESENTATIVA) DO SERVIÇO DE INSTALAÇÃO DE TUBOS DE PVC, SOLDÁVEL, ÁGUA FRIA, DN 25 MM (INSTALADO EM RAMAL, SUB-RAMAL, RAMAL DE
DISTRIBUIÇÃO OU PRUMADA), INCLUSIVE CONEXÕES, CORTES E FIXAÇÕES, PARA
PRÉDIOS. AF_10/2015</v>
      </c>
      <c r="D65" s="111" t="str">
        <f>'ANEXO 01-ORÇAMENTO'!D71</f>
        <v>M</v>
      </c>
      <c r="E65" s="119">
        <f>'ANEXO 01-ORÇAMENTO'!E71</f>
        <v>29.3</v>
      </c>
      <c r="F65" s="318">
        <f>'ANEXO 01-ORÇAMENTO'!F71</f>
        <v>28.23</v>
      </c>
      <c r="G65" s="318">
        <f>'ANEXO 01-ORÇAMENTO'!G71</f>
        <v>35.750472000000002</v>
      </c>
      <c r="H65" s="400">
        <f>'ANEXO 01-ORÇAMENTO'!H71</f>
        <v>1047.4888296000001</v>
      </c>
      <c r="I65" s="389">
        <v>0</v>
      </c>
      <c r="J65" s="360">
        <v>0</v>
      </c>
      <c r="K65" s="391">
        <f t="shared" si="9"/>
        <v>1047.4888296000001</v>
      </c>
      <c r="L65" s="341">
        <v>1</v>
      </c>
      <c r="M65" s="389">
        <v>0</v>
      </c>
      <c r="N65" s="360">
        <v>0</v>
      </c>
      <c r="O65" s="391">
        <f t="shared" si="8"/>
        <v>1047.4888296000001</v>
      </c>
      <c r="P65" s="129">
        <v>1</v>
      </c>
    </row>
    <row r="66" spans="1:16" s="47" customFormat="1" ht="25.5" x14ac:dyDescent="0.2">
      <c r="A66" s="105" t="str">
        <f>'ANEXO 01-ORÇAMENTO'!A72</f>
        <v>6.13</v>
      </c>
      <c r="B66" s="50">
        <f>'ANEXO 01-ORÇAMENTO'!B72</f>
        <v>89714</v>
      </c>
      <c r="C66" s="111" t="str">
        <f>'ANEXO 01-ORÇAMENTO'!C72</f>
        <v>TUBO PVC, SERIE NORMAL, ESGOTO PREDIAL, DN 100 MM, FORNECIDO E INSTALADO EM RAMAL DE DESCARGA OU RAMAL DE ESGOTO SANITÁRIO. AF_12/2014</v>
      </c>
      <c r="D66" s="111" t="str">
        <f>'ANEXO 01-ORÇAMENTO'!D72</f>
        <v>M</v>
      </c>
      <c r="E66" s="119">
        <f>'ANEXO 01-ORÇAMENTO'!E72</f>
        <v>24</v>
      </c>
      <c r="F66" s="318">
        <f>'ANEXO 01-ORÇAMENTO'!F72</f>
        <v>35.71</v>
      </c>
      <c r="G66" s="318">
        <f>'ANEXO 01-ORÇAMENTO'!G72</f>
        <v>45.223144000000005</v>
      </c>
      <c r="H66" s="400">
        <f>'ANEXO 01-ORÇAMENTO'!H72</f>
        <v>1085.3554560000002</v>
      </c>
      <c r="I66" s="389">
        <v>0</v>
      </c>
      <c r="J66" s="360">
        <v>0</v>
      </c>
      <c r="K66" s="391">
        <f t="shared" si="9"/>
        <v>1085.3554560000002</v>
      </c>
      <c r="L66" s="341">
        <v>1</v>
      </c>
      <c r="M66" s="389">
        <v>0</v>
      </c>
      <c r="N66" s="360">
        <v>0</v>
      </c>
      <c r="O66" s="391">
        <f t="shared" si="8"/>
        <v>1085.3554560000002</v>
      </c>
      <c r="P66" s="129">
        <v>1</v>
      </c>
    </row>
    <row r="67" spans="1:16" s="47" customFormat="1" ht="25.5" x14ac:dyDescent="0.2">
      <c r="A67" s="105" t="str">
        <f>'ANEXO 01-ORÇAMENTO'!A73</f>
        <v>6.14</v>
      </c>
      <c r="B67" s="50">
        <f>'ANEXO 01-ORÇAMENTO'!B73</f>
        <v>89712</v>
      </c>
      <c r="C67" s="111" t="str">
        <f>'ANEXO 01-ORÇAMENTO'!C73</f>
        <v>TUBO PVC, SERIE NORMAL, ESGOTO PREDIAL, DN 50 MM, FORNECIDO E INSTALADO EM RAMAL DE DESCARGA OU RAMAL DE ESGOTO SANITÁRIO. AF_12/2014</v>
      </c>
      <c r="D67" s="111" t="str">
        <f>'ANEXO 01-ORÇAMENTO'!D73</f>
        <v>M</v>
      </c>
      <c r="E67" s="119">
        <f>'ANEXO 01-ORÇAMENTO'!E73</f>
        <v>31.2</v>
      </c>
      <c r="F67" s="318">
        <f>'ANEXO 01-ORÇAMENTO'!F73</f>
        <v>18.62</v>
      </c>
      <c r="G67" s="318">
        <f>'ANEXO 01-ORÇAMENTO'!G73</f>
        <v>23.580368</v>
      </c>
      <c r="H67" s="400">
        <f>'ANEXO 01-ORÇAMENTO'!H73</f>
        <v>735.70748159999994</v>
      </c>
      <c r="I67" s="389">
        <v>0</v>
      </c>
      <c r="J67" s="360">
        <v>0</v>
      </c>
      <c r="K67" s="391">
        <f>H67</f>
        <v>735.70748159999994</v>
      </c>
      <c r="L67" s="341">
        <v>1</v>
      </c>
      <c r="M67" s="389">
        <v>0</v>
      </c>
      <c r="N67" s="360">
        <v>0</v>
      </c>
      <c r="O67" s="391">
        <f t="shared" si="8"/>
        <v>735.70748159999994</v>
      </c>
      <c r="P67" s="129">
        <v>1</v>
      </c>
    </row>
    <row r="68" spans="1:16" s="47" customFormat="1" ht="25.5" x14ac:dyDescent="0.2">
      <c r="A68" s="105" t="str">
        <f>'ANEXO 01-ORÇAMENTO'!A74</f>
        <v>6.15</v>
      </c>
      <c r="B68" s="50">
        <f>'ANEXO 01-ORÇAMENTO'!B74</f>
        <v>89711</v>
      </c>
      <c r="C68" s="111" t="str">
        <f>'ANEXO 01-ORÇAMENTO'!C74</f>
        <v>TUBO PVC, SERIE NORMAL, ESGOTO PREDIAL, DN 40 MM, FORNECIDO E INSTALADO EM RAMAL DE DESCARGA OU RAMAL DE ESGOTO SANITÁRIO. AF_12/2014</v>
      </c>
      <c r="D68" s="111" t="str">
        <f>'ANEXO 01-ORÇAMENTO'!D74</f>
        <v>M</v>
      </c>
      <c r="E68" s="119">
        <f>'ANEXO 01-ORÇAMENTO'!E74</f>
        <v>3.2</v>
      </c>
      <c r="F68" s="318">
        <f>'ANEXO 01-ORÇAMENTO'!F74</f>
        <v>3.15</v>
      </c>
      <c r="G68" s="318">
        <f>'ANEXO 01-ORÇAMENTO'!G74</f>
        <v>3.98916</v>
      </c>
      <c r="H68" s="400">
        <f>'ANEXO 01-ORÇAMENTO'!H74</f>
        <v>12.765312000000002</v>
      </c>
      <c r="I68" s="389">
        <v>0</v>
      </c>
      <c r="J68" s="360">
        <v>0</v>
      </c>
      <c r="K68" s="391">
        <f t="shared" si="9"/>
        <v>12.765312000000002</v>
      </c>
      <c r="L68" s="341">
        <v>1</v>
      </c>
      <c r="M68" s="389">
        <v>0</v>
      </c>
      <c r="N68" s="360">
        <v>0</v>
      </c>
      <c r="O68" s="391">
        <f t="shared" si="8"/>
        <v>12.765312000000002</v>
      </c>
      <c r="P68" s="129">
        <v>1</v>
      </c>
    </row>
    <row r="69" spans="1:16" s="47" customFormat="1" ht="12.75" x14ac:dyDescent="0.2">
      <c r="A69" s="105" t="str">
        <f>'ANEXO 01-ORÇAMENTO'!A75</f>
        <v>6.16</v>
      </c>
      <c r="B69" s="50">
        <f>'ANEXO 01-ORÇAMENTO'!B75</f>
        <v>9838</v>
      </c>
      <c r="C69" s="111" t="str">
        <f>'ANEXO 01-ORÇAMENTO'!C75</f>
        <v>TUBO PVC SERIE NORMAL, DN 50 MM, PARA ESGOTO PREDIAL (NBR 5688) (tubo de ventilação)</v>
      </c>
      <c r="D69" s="111" t="str">
        <f>'ANEXO 01-ORÇAMENTO'!D75</f>
        <v>M</v>
      </c>
      <c r="E69" s="119">
        <f>'ANEXO 01-ORÇAMENTO'!E75</f>
        <v>32.369999999999997</v>
      </c>
      <c r="F69" s="318">
        <f>'ANEXO 01-ORÇAMENTO'!F75</f>
        <v>5.47</v>
      </c>
      <c r="G69" s="318">
        <f>'ANEXO 01-ORÇAMENTO'!G75</f>
        <v>6.9272080000000003</v>
      </c>
      <c r="H69" s="400">
        <f>'ANEXO 01-ORÇAMENTO'!H75</f>
        <v>224.23372295999999</v>
      </c>
      <c r="I69" s="389">
        <v>0</v>
      </c>
      <c r="J69" s="360">
        <v>0</v>
      </c>
      <c r="K69" s="391">
        <f t="shared" si="9"/>
        <v>224.23372295999999</v>
      </c>
      <c r="L69" s="341">
        <v>1</v>
      </c>
      <c r="M69" s="389">
        <v>0</v>
      </c>
      <c r="N69" s="360">
        <v>0</v>
      </c>
      <c r="O69" s="391">
        <f t="shared" si="8"/>
        <v>224.23372295999999</v>
      </c>
      <c r="P69" s="129">
        <v>1</v>
      </c>
    </row>
    <row r="70" spans="1:16" s="49" customFormat="1" ht="38.25" x14ac:dyDescent="0.2">
      <c r="A70" s="105" t="str">
        <f>'ANEXO 01-ORÇAMENTO'!A76</f>
        <v>6.17</v>
      </c>
      <c r="B70" s="50">
        <f>'ANEXO 01-ORÇAMENTO'!B76</f>
        <v>89707</v>
      </c>
      <c r="C70" s="111" t="str">
        <f>'ANEXO 01-ORÇAMENTO'!C76</f>
        <v>CAIXA SIFONADA, PVC, DN 100 X 100 X 50 MM, JUNTA ELÁSTICA, FORNECIDA E INSTALADA EM RAMAL DE DESCARGA OU EM RAMAL DE ESGOTO SANITÁRIO. AF_12
/2014</v>
      </c>
      <c r="D70" s="111" t="str">
        <f>'ANEXO 01-ORÇAMENTO'!D76</f>
        <v>UND.</v>
      </c>
      <c r="E70" s="119">
        <f>'ANEXO 01-ORÇAMENTO'!E76</f>
        <v>4</v>
      </c>
      <c r="F70" s="318">
        <f>'ANEXO 01-ORÇAMENTO'!F76</f>
        <v>21.3</v>
      </c>
      <c r="G70" s="318">
        <f>'ANEXO 01-ORÇAMENTO'!G76</f>
        <v>26.974320000000002</v>
      </c>
      <c r="H70" s="400">
        <f>'ANEXO 01-ORÇAMENTO'!H76</f>
        <v>107.89728000000001</v>
      </c>
      <c r="I70" s="389">
        <v>0</v>
      </c>
      <c r="J70" s="360">
        <v>0</v>
      </c>
      <c r="K70" s="391">
        <f t="shared" si="9"/>
        <v>107.89728000000001</v>
      </c>
      <c r="L70" s="341">
        <v>1</v>
      </c>
      <c r="M70" s="389">
        <v>0</v>
      </c>
      <c r="N70" s="360">
        <v>0</v>
      </c>
      <c r="O70" s="391">
        <f t="shared" si="8"/>
        <v>107.89728000000001</v>
      </c>
      <c r="P70" s="129">
        <v>1</v>
      </c>
    </row>
    <row r="71" spans="1:16" s="49" customFormat="1" ht="12.75" x14ac:dyDescent="0.2">
      <c r="A71" s="105" t="str">
        <f>'ANEXO 01-ORÇAMENTO'!A77</f>
        <v>6.18</v>
      </c>
      <c r="B71" s="50">
        <f>'ANEXO 01-ORÇAMENTO'!B77</f>
        <v>3277</v>
      </c>
      <c r="C71" s="111" t="str">
        <f>'ANEXO 01-ORÇAMENTO'!C77</f>
        <v>FOSSA SEPTICA CONCRETO PRE MOLDADO PARA 10 CONTRIBUINTES - *90 X 90* CM</v>
      </c>
      <c r="D71" s="111" t="str">
        <f>'ANEXO 01-ORÇAMENTO'!D77</f>
        <v>UND.</v>
      </c>
      <c r="E71" s="119">
        <f>'ANEXO 01-ORÇAMENTO'!E77</f>
        <v>2</v>
      </c>
      <c r="F71" s="318">
        <f>'ANEXO 01-ORÇAMENTO'!F77</f>
        <v>726.31</v>
      </c>
      <c r="G71" s="318">
        <f>'ANEXO 01-ORÇAMENTO'!G77</f>
        <v>919.79898400000002</v>
      </c>
      <c r="H71" s="400">
        <f>'ANEXO 01-ORÇAMENTO'!H77</f>
        <v>1839.597968</v>
      </c>
      <c r="I71" s="389">
        <v>0</v>
      </c>
      <c r="J71" s="360">
        <v>0</v>
      </c>
      <c r="K71" s="391">
        <f t="shared" si="9"/>
        <v>1839.597968</v>
      </c>
      <c r="L71" s="341">
        <v>1</v>
      </c>
      <c r="M71" s="389">
        <v>0</v>
      </c>
      <c r="N71" s="360">
        <v>0</v>
      </c>
      <c r="O71" s="391">
        <f t="shared" si="8"/>
        <v>1839.597968</v>
      </c>
      <c r="P71" s="129">
        <v>1</v>
      </c>
    </row>
    <row r="72" spans="1:16" s="49" customFormat="1" ht="38.25" x14ac:dyDescent="0.2">
      <c r="A72" s="105" t="str">
        <f>'ANEXO 01-ORÇAMENTO'!A78</f>
        <v>6.19</v>
      </c>
      <c r="B72" s="50">
        <f>'ANEXO 01-ORÇAMENTO'!B78</f>
        <v>98078</v>
      </c>
      <c r="C72" s="111" t="str">
        <f>'ANEXO 01-ORÇAMENTO'!C78</f>
        <v>SUMIDOURO RETANGULAR, EM ALVENARIA COM TIJOLOS CERÂMICOS MACIÇOS, DIMENSÕES INTERNAS: 0,8 X 1,4 X 3,0 M, ÁREA DE INFILTRAÇÃO: 13,2 M² (PARA
5 CONTRIBUINTES). AF_05/2018</v>
      </c>
      <c r="D72" s="111" t="str">
        <f>'ANEXO 01-ORÇAMENTO'!D78</f>
        <v>UND.</v>
      </c>
      <c r="E72" s="119">
        <f>'ANEXO 01-ORÇAMENTO'!E78</f>
        <v>1</v>
      </c>
      <c r="F72" s="318">
        <f>'ANEXO 01-ORÇAMENTO'!F78</f>
        <v>2842.83</v>
      </c>
      <c r="G72" s="318">
        <f>'ANEXO 01-ORÇAMENTO'!G78</f>
        <v>3600.1599120000001</v>
      </c>
      <c r="H72" s="400">
        <f>'ANEXO 01-ORÇAMENTO'!H78</f>
        <v>3600.1599120000001</v>
      </c>
      <c r="I72" s="389">
        <v>0</v>
      </c>
      <c r="J72" s="360">
        <v>0</v>
      </c>
      <c r="K72" s="391">
        <f t="shared" si="9"/>
        <v>3600.1599120000001</v>
      </c>
      <c r="L72" s="341">
        <v>1</v>
      </c>
      <c r="M72" s="389">
        <v>0</v>
      </c>
      <c r="N72" s="360">
        <v>0</v>
      </c>
      <c r="O72" s="391">
        <f t="shared" si="8"/>
        <v>3600.1599120000001</v>
      </c>
      <c r="P72" s="129">
        <v>1</v>
      </c>
    </row>
    <row r="73" spans="1:16" s="49" customFormat="1" ht="25.5" x14ac:dyDescent="0.2">
      <c r="A73" s="105" t="str">
        <f>'ANEXO 01-ORÇAMENTO'!A79</f>
        <v>6.20</v>
      </c>
      <c r="B73" s="50">
        <f>'ANEXO 01-ORÇAMENTO'!B79</f>
        <v>11894</v>
      </c>
      <c r="C73" s="111" t="str">
        <f>'ANEXO 01-ORÇAMENTO'!C79</f>
        <v>FILTRO ANAEROBIO CILINDRICO CONCRETO PRE MOLDADO 1,20 X 1,50 (DIAMETROXALTURA)PARA 4 A 5 CONTRIBUINTES (NBR 13969)</v>
      </c>
      <c r="D73" s="111" t="str">
        <f>'ANEXO 01-ORÇAMENTO'!D79</f>
        <v>UND.</v>
      </c>
      <c r="E73" s="119">
        <f>'ANEXO 01-ORÇAMENTO'!E79</f>
        <v>1</v>
      </c>
      <c r="F73" s="318">
        <f>'ANEXO 01-ORÇAMENTO'!F79</f>
        <v>686.59</v>
      </c>
      <c r="G73" s="318">
        <f>'ANEXO 01-ORÇAMENTO'!G79</f>
        <v>869.49757600000009</v>
      </c>
      <c r="H73" s="400">
        <f>'ANEXO 01-ORÇAMENTO'!H79</f>
        <v>869.49757600000009</v>
      </c>
      <c r="I73" s="389">
        <v>0</v>
      </c>
      <c r="J73" s="360">
        <v>0</v>
      </c>
      <c r="K73" s="391">
        <f t="shared" si="9"/>
        <v>869.49757600000009</v>
      </c>
      <c r="L73" s="341">
        <v>1</v>
      </c>
      <c r="M73" s="389">
        <v>0</v>
      </c>
      <c r="N73" s="360">
        <v>0</v>
      </c>
      <c r="O73" s="391">
        <f t="shared" si="8"/>
        <v>869.49757600000009</v>
      </c>
      <c r="P73" s="129">
        <v>1</v>
      </c>
    </row>
    <row r="74" spans="1:16" s="49" customFormat="1" ht="25.5" x14ac:dyDescent="0.2">
      <c r="A74" s="105" t="str">
        <f>'ANEXO 01-ORÇAMENTO'!A80</f>
        <v>6.21</v>
      </c>
      <c r="B74" s="50" t="str">
        <f>'ANEXO 01-ORÇAMENTO'!B80</f>
        <v>74166/001</v>
      </c>
      <c r="C74" s="111" t="str">
        <f>'ANEXO 01-ORÇAMENTO'!C80</f>
        <v>CAIXA DE INSPEÇÃO EM CONCRETO PRÉ-MOLDADO DN 60CM COM TAMPA H= 60CM FORNECIMENTO E INSTALACAO</v>
      </c>
      <c r="D74" s="111" t="str">
        <f>'ANEXO 01-ORÇAMENTO'!D80</f>
        <v>UND.</v>
      </c>
      <c r="E74" s="119">
        <f>'ANEXO 01-ORÇAMENTO'!E80</f>
        <v>3</v>
      </c>
      <c r="F74" s="318">
        <f>'ANEXO 01-ORÇAMENTO'!F80</f>
        <v>209.16</v>
      </c>
      <c r="G74" s="318">
        <f>'ANEXO 01-ORÇAMENTO'!G80</f>
        <v>264.880224</v>
      </c>
      <c r="H74" s="400">
        <f>'ANEXO 01-ORÇAMENTO'!H80</f>
        <v>794.640672</v>
      </c>
      <c r="I74" s="389">
        <v>0</v>
      </c>
      <c r="J74" s="360">
        <v>0</v>
      </c>
      <c r="K74" s="391">
        <f t="shared" si="9"/>
        <v>794.640672</v>
      </c>
      <c r="L74" s="341">
        <v>1</v>
      </c>
      <c r="M74" s="389">
        <v>0</v>
      </c>
      <c r="N74" s="360">
        <v>0</v>
      </c>
      <c r="O74" s="391">
        <f t="shared" si="8"/>
        <v>794.640672</v>
      </c>
      <c r="P74" s="129">
        <v>1</v>
      </c>
    </row>
    <row r="75" spans="1:16" s="49" customFormat="1" ht="12.75" x14ac:dyDescent="0.2">
      <c r="A75" s="105"/>
      <c r="B75" s="50"/>
      <c r="C75" s="304" t="str">
        <f>'ANEXO 01-ORÇAMENTO'!C81</f>
        <v>Total do Item (R$)</v>
      </c>
      <c r="D75" s="326"/>
      <c r="E75" s="313"/>
      <c r="F75" s="325"/>
      <c r="G75" s="325"/>
      <c r="H75" s="401">
        <f>'ANEXO 01-ORÇAMENTO'!H81</f>
        <v>15906.334666159997</v>
      </c>
      <c r="I75" s="389">
        <v>0</v>
      </c>
      <c r="J75" s="360">
        <v>0</v>
      </c>
      <c r="K75" s="392">
        <f t="shared" si="9"/>
        <v>15906.334666159997</v>
      </c>
      <c r="L75" s="341">
        <v>1</v>
      </c>
      <c r="M75" s="389">
        <v>0</v>
      </c>
      <c r="N75" s="360">
        <v>0</v>
      </c>
      <c r="O75" s="392">
        <f t="shared" si="8"/>
        <v>15906.334666159997</v>
      </c>
      <c r="P75" s="129">
        <v>1</v>
      </c>
    </row>
    <row r="76" spans="1:16" s="49" customFormat="1" ht="12.75" x14ac:dyDescent="0.2">
      <c r="A76" s="311" t="str">
        <f>'ANEXO 01-ORÇAMENTO'!A84</f>
        <v>7</v>
      </c>
      <c r="B76" s="292"/>
      <c r="C76" s="293" t="str">
        <f>'ANEXO 01-ORÇAMENTO'!C84</f>
        <v>ELETRICA</v>
      </c>
      <c r="D76" s="293"/>
      <c r="E76" s="294"/>
      <c r="F76" s="322"/>
      <c r="G76" s="322"/>
      <c r="H76" s="399"/>
      <c r="I76" s="295"/>
      <c r="J76" s="395"/>
      <c r="K76" s="296"/>
      <c r="L76" s="395"/>
      <c r="M76" s="296"/>
      <c r="N76" s="395"/>
      <c r="O76" s="295"/>
      <c r="P76" s="297"/>
    </row>
    <row r="77" spans="1:16" s="49" customFormat="1" ht="38.25" x14ac:dyDescent="0.2">
      <c r="A77" s="105" t="str">
        <f>'ANEXO 01-ORÇAMENTO'!A85</f>
        <v>7.1</v>
      </c>
      <c r="B77" s="50" t="str">
        <f>'ANEXO 01-ORÇAMENTO'!B85</f>
        <v>83463</v>
      </c>
      <c r="C77" s="111" t="str">
        <f>'ANEXO 01-ORÇAMENTO'!C85</f>
        <v>QUADRO DE DISTRIBUICAO DE ENERGIA EM CHAPA DE ACO GALVANIZADO, PARA 12 DISJUNTORES TERMOMAGNETICOS MONOPOLARES, COM BARRAMENTO TRIFASICO E N
EUTRO - FORNECIMENTO E INSTALACAO</v>
      </c>
      <c r="D77" s="111" t="str">
        <f>'ANEXO 01-ORÇAMENTO'!D85</f>
        <v>UND.</v>
      </c>
      <c r="E77" s="119">
        <f>'ANEXO 01-ORÇAMENTO'!E85</f>
        <v>1</v>
      </c>
      <c r="F77" s="318">
        <f>'ANEXO 01-ORÇAMENTO'!F85</f>
        <v>290.51</v>
      </c>
      <c r="G77" s="318">
        <f>'ANEXO 01-ORÇAMENTO'!G85</f>
        <v>367.90186399999999</v>
      </c>
      <c r="H77" s="400">
        <f>'ANEXO 01-ORÇAMENTO'!H85</f>
        <v>367.90186399999999</v>
      </c>
      <c r="I77" s="389">
        <v>0</v>
      </c>
      <c r="J77" s="360">
        <v>0</v>
      </c>
      <c r="K77" s="391">
        <f t="shared" ref="K77:K89" si="10">H77</f>
        <v>367.90186399999999</v>
      </c>
      <c r="L77" s="341">
        <v>1</v>
      </c>
      <c r="M77" s="389">
        <v>0</v>
      </c>
      <c r="N77" s="360">
        <v>0</v>
      </c>
      <c r="O77" s="391">
        <f t="shared" ref="O77:O93" si="11">K77</f>
        <v>367.90186399999999</v>
      </c>
      <c r="P77" s="129">
        <v>1</v>
      </c>
    </row>
    <row r="78" spans="1:16" s="49" customFormat="1" ht="38.25" x14ac:dyDescent="0.2">
      <c r="A78" s="105" t="str">
        <f>'ANEXO 01-ORÇAMENTO'!A86</f>
        <v>7.2</v>
      </c>
      <c r="B78" s="50" t="str">
        <f>'ANEXO 01-ORÇAMENTO'!B86</f>
        <v>74131/001</v>
      </c>
      <c r="C78" s="111" t="str">
        <f>'ANEXO 01-ORÇAMENTO'!C86</f>
        <v>QUADRO DE DISTRIBUICAO DE ENERGIA DE EMBUTIR, EM CHAPA METALICA, PARA 3 DISJUNTORES TERMOMAGNETICOS MONOPOLARES SEM BARRAMENTO FORNECIMENTO
E INSTALACAO</v>
      </c>
      <c r="D78" s="111" t="str">
        <f>'ANEXO 01-ORÇAMENTO'!D86</f>
        <v>UND.</v>
      </c>
      <c r="E78" s="119">
        <f>'ANEXO 01-ORÇAMENTO'!E86</f>
        <v>6</v>
      </c>
      <c r="F78" s="318">
        <f>'ANEXO 01-ORÇAMENTO'!F86</f>
        <v>55.94</v>
      </c>
      <c r="G78" s="318">
        <f>'ANEXO 01-ORÇAMENTO'!G86</f>
        <v>70.842416</v>
      </c>
      <c r="H78" s="400">
        <f>'ANEXO 01-ORÇAMENTO'!H86</f>
        <v>425.05449599999997</v>
      </c>
      <c r="I78" s="389">
        <v>0</v>
      </c>
      <c r="J78" s="360">
        <v>0</v>
      </c>
      <c r="K78" s="391">
        <f t="shared" si="10"/>
        <v>425.05449599999997</v>
      </c>
      <c r="L78" s="341">
        <v>1</v>
      </c>
      <c r="M78" s="389">
        <v>0</v>
      </c>
      <c r="N78" s="360">
        <v>0</v>
      </c>
      <c r="O78" s="391">
        <f t="shared" si="11"/>
        <v>425.05449599999997</v>
      </c>
      <c r="P78" s="129">
        <v>1</v>
      </c>
    </row>
    <row r="79" spans="1:16" s="49" customFormat="1" ht="25.5" x14ac:dyDescent="0.2">
      <c r="A79" s="105" t="str">
        <f>'ANEXO 01-ORÇAMENTO'!A87</f>
        <v>7.3</v>
      </c>
      <c r="B79" s="50">
        <f>'ANEXO 01-ORÇAMENTO'!B87</f>
        <v>97660</v>
      </c>
      <c r="C79" s="111" t="str">
        <f>'ANEXO 01-ORÇAMENTO'!C87</f>
        <v>REMOÇÃO DE INTERRUPTORES/TOMADAS ELÉTRICAS, DE FORMA MANUAL, SEM REAPROVEITAMENTO. AF_12/2017</v>
      </c>
      <c r="D79" s="111" t="str">
        <f>'ANEXO 01-ORÇAMENTO'!D87</f>
        <v>UND.</v>
      </c>
      <c r="E79" s="119">
        <f>'ANEXO 01-ORÇAMENTO'!E87</f>
        <v>34</v>
      </c>
      <c r="F79" s="318">
        <f>'ANEXO 01-ORÇAMENTO'!F87</f>
        <v>0.42</v>
      </c>
      <c r="G79" s="318">
        <f>'ANEXO 01-ORÇAMENTO'!G87</f>
        <v>0.53188800000000003</v>
      </c>
      <c r="H79" s="400">
        <f>'ANEXO 01-ORÇAMENTO'!H87</f>
        <v>18.084192000000002</v>
      </c>
      <c r="I79" s="389">
        <v>0</v>
      </c>
      <c r="J79" s="360">
        <v>0</v>
      </c>
      <c r="K79" s="391">
        <f t="shared" si="10"/>
        <v>18.084192000000002</v>
      </c>
      <c r="L79" s="341">
        <v>1</v>
      </c>
      <c r="M79" s="389">
        <v>0</v>
      </c>
      <c r="N79" s="360">
        <v>0</v>
      </c>
      <c r="O79" s="391">
        <f t="shared" si="11"/>
        <v>18.084192000000002</v>
      </c>
      <c r="P79" s="129">
        <v>1</v>
      </c>
    </row>
    <row r="80" spans="1:16" s="49" customFormat="1" ht="25.5" x14ac:dyDescent="0.2">
      <c r="A80" s="105" t="str">
        <f>'ANEXO 01-ORÇAMENTO'!A88</f>
        <v>7.4</v>
      </c>
      <c r="B80" s="50">
        <f>'ANEXO 01-ORÇAMENTO'!B88</f>
        <v>97661</v>
      </c>
      <c r="C80" s="111" t="str">
        <f>'ANEXO 01-ORÇAMENTO'!C88</f>
        <v>REMOÇÃO DE CABOS ELÉTRICOS, DE FORMA MANUAL, SEM REAPROVEITAMENTO. AF_ 12/2017</v>
      </c>
      <c r="D80" s="111" t="str">
        <f>'ANEXO 01-ORÇAMENTO'!D88</f>
        <v>M</v>
      </c>
      <c r="E80" s="119">
        <f>'ANEXO 01-ORÇAMENTO'!E88</f>
        <v>1000</v>
      </c>
      <c r="F80" s="318">
        <f>'ANEXO 01-ORÇAMENTO'!F88</f>
        <v>0.42</v>
      </c>
      <c r="G80" s="318">
        <f>'ANEXO 01-ORÇAMENTO'!G88</f>
        <v>0.53188800000000003</v>
      </c>
      <c r="H80" s="400">
        <f>'ANEXO 01-ORÇAMENTO'!H88</f>
        <v>531.88800000000003</v>
      </c>
      <c r="I80" s="389">
        <v>0</v>
      </c>
      <c r="J80" s="360">
        <v>0</v>
      </c>
      <c r="K80" s="391">
        <f t="shared" si="10"/>
        <v>531.88800000000003</v>
      </c>
      <c r="L80" s="341">
        <v>1</v>
      </c>
      <c r="M80" s="389">
        <v>0</v>
      </c>
      <c r="N80" s="360">
        <v>0</v>
      </c>
      <c r="O80" s="391">
        <f t="shared" si="11"/>
        <v>531.88800000000003</v>
      </c>
      <c r="P80" s="129">
        <v>1</v>
      </c>
    </row>
    <row r="81" spans="1:16" s="49" customFormat="1" ht="25.5" x14ac:dyDescent="0.2">
      <c r="A81" s="105" t="str">
        <f>'ANEXO 01-ORÇAMENTO'!A89</f>
        <v>7.5</v>
      </c>
      <c r="B81" s="50">
        <f>'ANEXO 01-ORÇAMENTO'!B89</f>
        <v>93653</v>
      </c>
      <c r="C81" s="111" t="str">
        <f>'ANEXO 01-ORÇAMENTO'!C89</f>
        <v>DISJUNTOR MONOPOLAR TIPO DIN, CORRENTE NOMINAL DE 10A - FORNECIMENTO E INSTALAÇÃO. AF_04/2016</v>
      </c>
      <c r="D81" s="111" t="str">
        <f>'ANEXO 01-ORÇAMENTO'!D89</f>
        <v>UND.</v>
      </c>
      <c r="E81" s="119">
        <f>'ANEXO 01-ORÇAMENTO'!E89</f>
        <v>4</v>
      </c>
      <c r="F81" s="318">
        <f>'ANEXO 01-ORÇAMENTO'!F89</f>
        <v>8.84</v>
      </c>
      <c r="G81" s="318">
        <f>'ANEXO 01-ORÇAMENTO'!G89</f>
        <v>11.194976</v>
      </c>
      <c r="H81" s="400">
        <f>'ANEXO 01-ORÇAMENTO'!H89</f>
        <v>44.779904000000002</v>
      </c>
      <c r="I81" s="389">
        <v>0</v>
      </c>
      <c r="J81" s="360">
        <v>0</v>
      </c>
      <c r="K81" s="391">
        <f t="shared" si="10"/>
        <v>44.779904000000002</v>
      </c>
      <c r="L81" s="341">
        <v>1</v>
      </c>
      <c r="M81" s="389">
        <v>0</v>
      </c>
      <c r="N81" s="360">
        <v>0</v>
      </c>
      <c r="O81" s="391">
        <f t="shared" si="11"/>
        <v>44.779904000000002</v>
      </c>
      <c r="P81" s="129">
        <v>1</v>
      </c>
    </row>
    <row r="82" spans="1:16" s="49" customFormat="1" ht="25.5" x14ac:dyDescent="0.2">
      <c r="A82" s="105" t="str">
        <f>'ANEXO 01-ORÇAMENTO'!A90</f>
        <v>7.6</v>
      </c>
      <c r="B82" s="50">
        <f>'ANEXO 01-ORÇAMENTO'!B90</f>
        <v>93654</v>
      </c>
      <c r="C82" s="111" t="str">
        <f>'ANEXO 01-ORÇAMENTO'!C90</f>
        <v>DISJUNTOR MONOPOLAR TIPO DIN, CORRENTE NOMINAL DE 16A - FORNECIMENTO E INSTALAÇÃO. AF_04/2016</v>
      </c>
      <c r="D82" s="111" t="str">
        <f>'ANEXO 01-ORÇAMENTO'!D90</f>
        <v>UND.</v>
      </c>
      <c r="E82" s="119">
        <f>'ANEXO 01-ORÇAMENTO'!E90</f>
        <v>3</v>
      </c>
      <c r="F82" s="318">
        <f>'ANEXO 01-ORÇAMENTO'!F90</f>
        <v>9.24</v>
      </c>
      <c r="G82" s="318">
        <f>'ANEXO 01-ORÇAMENTO'!G90</f>
        <v>11.701536000000001</v>
      </c>
      <c r="H82" s="400">
        <f>'ANEXO 01-ORÇAMENTO'!H90</f>
        <v>35.104607999999999</v>
      </c>
      <c r="I82" s="389">
        <v>0</v>
      </c>
      <c r="J82" s="360">
        <v>0</v>
      </c>
      <c r="K82" s="391">
        <f t="shared" si="10"/>
        <v>35.104607999999999</v>
      </c>
      <c r="L82" s="341">
        <v>1</v>
      </c>
      <c r="M82" s="389">
        <v>0</v>
      </c>
      <c r="N82" s="360">
        <v>0</v>
      </c>
      <c r="O82" s="391">
        <f t="shared" si="11"/>
        <v>35.104607999999999</v>
      </c>
      <c r="P82" s="129">
        <v>1</v>
      </c>
    </row>
    <row r="83" spans="1:16" s="49" customFormat="1" ht="25.5" x14ac:dyDescent="0.2">
      <c r="A83" s="105" t="str">
        <f>'ANEXO 01-ORÇAMENTO'!A91</f>
        <v>7.7</v>
      </c>
      <c r="B83" s="50">
        <f>'ANEXO 01-ORÇAMENTO'!B91</f>
        <v>93657</v>
      </c>
      <c r="C83" s="111" t="str">
        <f>'ANEXO 01-ORÇAMENTO'!C91</f>
        <v>DISJUNTOR MONOPOLAR TIPO DIN, CORRENTE NOMINAL DE 32A - FORNECIMENTO E INSTALAÇÃO. AF_04/2016</v>
      </c>
      <c r="D83" s="111" t="str">
        <f>'ANEXO 01-ORÇAMENTO'!D91</f>
        <v>UND.</v>
      </c>
      <c r="E83" s="119">
        <f>'ANEXO 01-ORÇAMENTO'!E91</f>
        <v>14</v>
      </c>
      <c r="F83" s="318">
        <f>'ANEXO 01-ORÇAMENTO'!F91</f>
        <v>10.9</v>
      </c>
      <c r="G83" s="318">
        <f>'ANEXO 01-ORÇAMENTO'!G91</f>
        <v>13.80376</v>
      </c>
      <c r="H83" s="400">
        <f>'ANEXO 01-ORÇAMENTO'!H91</f>
        <v>193.25264000000001</v>
      </c>
      <c r="I83" s="389">
        <v>0</v>
      </c>
      <c r="J83" s="360">
        <v>0</v>
      </c>
      <c r="K83" s="391">
        <f t="shared" si="10"/>
        <v>193.25264000000001</v>
      </c>
      <c r="L83" s="341">
        <v>1</v>
      </c>
      <c r="M83" s="389">
        <v>0</v>
      </c>
      <c r="N83" s="360">
        <v>0</v>
      </c>
      <c r="O83" s="391">
        <f t="shared" si="11"/>
        <v>193.25264000000001</v>
      </c>
      <c r="P83" s="129">
        <v>1</v>
      </c>
    </row>
    <row r="84" spans="1:16" s="49" customFormat="1" ht="25.5" x14ac:dyDescent="0.2">
      <c r="A84" s="105" t="str">
        <f>'ANEXO 01-ORÇAMENTO'!A92</f>
        <v>7.8</v>
      </c>
      <c r="B84" s="50">
        <f>'ANEXO 01-ORÇAMENTO'!B92</f>
        <v>91953</v>
      </c>
      <c r="C84" s="111" t="str">
        <f>'ANEXO 01-ORÇAMENTO'!C92</f>
        <v>INTERRUPTOR SIMPLES (1 MÓDULO), 10A/250V, INCLUINDO SUPORTE E PLACA - FORNECIMENTO E INSTALAÇÃO. AF_12/2015</v>
      </c>
      <c r="D84" s="111" t="str">
        <f>'ANEXO 01-ORÇAMENTO'!D92</f>
        <v>UND.</v>
      </c>
      <c r="E84" s="119">
        <f>'ANEXO 01-ORÇAMENTO'!E92</f>
        <v>11</v>
      </c>
      <c r="F84" s="318">
        <f>'ANEXO 01-ORÇAMENTO'!F92</f>
        <v>18.690000000000001</v>
      </c>
      <c r="G84" s="318">
        <f>'ANEXO 01-ORÇAMENTO'!G92</f>
        <v>23.669016000000003</v>
      </c>
      <c r="H84" s="400">
        <f>'ANEXO 01-ORÇAMENTO'!H92</f>
        <v>260.35917600000005</v>
      </c>
      <c r="I84" s="389">
        <v>0</v>
      </c>
      <c r="J84" s="360">
        <v>0</v>
      </c>
      <c r="K84" s="391">
        <f t="shared" si="10"/>
        <v>260.35917600000005</v>
      </c>
      <c r="L84" s="341">
        <v>1</v>
      </c>
      <c r="M84" s="389">
        <v>0</v>
      </c>
      <c r="N84" s="360">
        <v>0</v>
      </c>
      <c r="O84" s="391">
        <f t="shared" si="11"/>
        <v>260.35917600000005</v>
      </c>
      <c r="P84" s="129">
        <v>1</v>
      </c>
    </row>
    <row r="85" spans="1:16" s="49" customFormat="1" ht="25.5" x14ac:dyDescent="0.2">
      <c r="A85" s="105" t="str">
        <f>'ANEXO 01-ORÇAMENTO'!A93</f>
        <v>7.9</v>
      </c>
      <c r="B85" s="50">
        <f>'ANEXO 01-ORÇAMENTO'!B93</f>
        <v>91958</v>
      </c>
      <c r="C85" s="111" t="str">
        <f>'ANEXO 01-ORÇAMENTO'!C93</f>
        <v>INTERRUPTOR SIMPLES (2 MÓDULOS), 10A/250V, SEM SUPORTE E SEM PLACA - FORNECIMENTO E INSTALAÇÃO. AF_12/2015</v>
      </c>
      <c r="D85" s="111" t="str">
        <f>'ANEXO 01-ORÇAMENTO'!D93</f>
        <v>UND.</v>
      </c>
      <c r="E85" s="119">
        <f>'ANEXO 01-ORÇAMENTO'!E93</f>
        <v>3</v>
      </c>
      <c r="F85" s="318">
        <f>'ANEXO 01-ORÇAMENTO'!F93</f>
        <v>23.69</v>
      </c>
      <c r="G85" s="318">
        <f>'ANEXO 01-ORÇAMENTO'!G93</f>
        <v>30.001016000000003</v>
      </c>
      <c r="H85" s="400">
        <f>'ANEXO 01-ORÇAMENTO'!H93</f>
        <v>90.003048000000007</v>
      </c>
      <c r="I85" s="389">
        <v>0</v>
      </c>
      <c r="J85" s="360">
        <v>0</v>
      </c>
      <c r="K85" s="391">
        <f t="shared" si="10"/>
        <v>90.003048000000007</v>
      </c>
      <c r="L85" s="341">
        <v>1</v>
      </c>
      <c r="M85" s="389">
        <v>0</v>
      </c>
      <c r="N85" s="360">
        <v>0</v>
      </c>
      <c r="O85" s="391">
        <f t="shared" si="11"/>
        <v>90.003048000000007</v>
      </c>
      <c r="P85" s="129">
        <v>1</v>
      </c>
    </row>
    <row r="86" spans="1:16" s="49" customFormat="1" ht="25.5" x14ac:dyDescent="0.2">
      <c r="A86" s="105" t="str">
        <f>'ANEXO 01-ORÇAMENTO'!A94</f>
        <v>7.10</v>
      </c>
      <c r="B86" s="50">
        <f>'ANEXO 01-ORÇAMENTO'!B94</f>
        <v>91967</v>
      </c>
      <c r="C86" s="111" t="str">
        <f>'ANEXO 01-ORÇAMENTO'!C94</f>
        <v>INTERRUPTOR SIMPLES (3 MÓDULOS), 10A/250V, INCLUINDO SUPORTE E PLACA -FORNECIMENTO E INSTALAÇÃO. AF_12/2015</v>
      </c>
      <c r="D86" s="111" t="str">
        <f>'ANEXO 01-ORÇAMENTO'!D94</f>
        <v>UND.</v>
      </c>
      <c r="E86" s="119">
        <f>'ANEXO 01-ORÇAMENTO'!E94</f>
        <v>1</v>
      </c>
      <c r="F86" s="318">
        <f>'ANEXO 01-ORÇAMENTO'!F94</f>
        <v>40.54</v>
      </c>
      <c r="G86" s="318">
        <f>'ANEXO 01-ORÇAMENTO'!G94</f>
        <v>51.339855999999997</v>
      </c>
      <c r="H86" s="400">
        <f>'ANEXO 01-ORÇAMENTO'!H94</f>
        <v>51.339855999999997</v>
      </c>
      <c r="I86" s="389">
        <v>0</v>
      </c>
      <c r="J86" s="360">
        <v>0</v>
      </c>
      <c r="K86" s="391">
        <f t="shared" si="10"/>
        <v>51.339855999999997</v>
      </c>
      <c r="L86" s="341">
        <v>1</v>
      </c>
      <c r="M86" s="389">
        <v>0</v>
      </c>
      <c r="N86" s="360">
        <v>0</v>
      </c>
      <c r="O86" s="391">
        <f t="shared" si="11"/>
        <v>51.339855999999997</v>
      </c>
      <c r="P86" s="129">
        <v>1</v>
      </c>
    </row>
    <row r="87" spans="1:16" s="49" customFormat="1" ht="25.5" x14ac:dyDescent="0.2">
      <c r="A87" s="105" t="str">
        <f>'ANEXO 01-ORÇAMENTO'!A95</f>
        <v>7.11</v>
      </c>
      <c r="B87" s="50">
        <f>'ANEXO 01-ORÇAMENTO'!B95</f>
        <v>97593</v>
      </c>
      <c r="C87" s="111" t="str">
        <f>'ANEXO 01-ORÇAMENTO'!C95</f>
        <v>LUMINÁRIA TIPO SPOT, DE SOBREPOR, COM 1 LÂMPADA DE 15 W - FORNECIMENTO E INSTALAÇÃO. AF_11/2017</v>
      </c>
      <c r="D87" s="111" t="str">
        <f>'ANEXO 01-ORÇAMENTO'!D95</f>
        <v>UND.</v>
      </c>
      <c r="E87" s="119">
        <f>'ANEXO 01-ORÇAMENTO'!E95</f>
        <v>35</v>
      </c>
      <c r="F87" s="318">
        <f>'ANEXO 01-ORÇAMENTO'!F95</f>
        <v>66.900000000000006</v>
      </c>
      <c r="G87" s="318">
        <f>'ANEXO 01-ORÇAMENTO'!G95</f>
        <v>84.722160000000002</v>
      </c>
      <c r="H87" s="400">
        <f>'ANEXO 01-ORÇAMENTO'!H95</f>
        <v>2965.2755999999999</v>
      </c>
      <c r="I87" s="389">
        <v>0</v>
      </c>
      <c r="J87" s="360">
        <v>0</v>
      </c>
      <c r="K87" s="391">
        <f t="shared" si="10"/>
        <v>2965.2755999999999</v>
      </c>
      <c r="L87" s="341">
        <v>1</v>
      </c>
      <c r="M87" s="389">
        <v>0</v>
      </c>
      <c r="N87" s="360">
        <v>0</v>
      </c>
      <c r="O87" s="391">
        <f t="shared" si="11"/>
        <v>2965.2755999999999</v>
      </c>
      <c r="P87" s="129">
        <v>1</v>
      </c>
    </row>
    <row r="88" spans="1:16" s="49" customFormat="1" ht="25.5" x14ac:dyDescent="0.2">
      <c r="A88" s="105" t="str">
        <f>'ANEXO 01-ORÇAMENTO'!A96</f>
        <v>7.12</v>
      </c>
      <c r="B88" s="50">
        <f>'ANEXO 01-ORÇAMENTO'!B96</f>
        <v>91926</v>
      </c>
      <c r="C88" s="111" t="str">
        <f>'ANEXO 01-ORÇAMENTO'!C96</f>
        <v>CABO DE COBRE FLEXÍVEL ISOLADO, 2,5 MM², ANTI-CHAMA 450/750 V, PARA CIRCUITOS TERMINAIS - FORNECIMENTO E INSTALAÇÃO. AF_12/2015</v>
      </c>
      <c r="D88" s="111" t="str">
        <f>'ANEXO 01-ORÇAMENTO'!D96</f>
        <v>M</v>
      </c>
      <c r="E88" s="119">
        <f>'ANEXO 01-ORÇAMENTO'!E96</f>
        <v>1000</v>
      </c>
      <c r="F88" s="318">
        <f>'ANEXO 01-ORÇAMENTO'!F96</f>
        <v>2.42</v>
      </c>
      <c r="G88" s="318">
        <f>'ANEXO 01-ORÇAMENTO'!G96</f>
        <v>3.0646879999999999</v>
      </c>
      <c r="H88" s="400">
        <f>'ANEXO 01-ORÇAMENTO'!H96</f>
        <v>3064.6879999999996</v>
      </c>
      <c r="I88" s="389">
        <v>0</v>
      </c>
      <c r="J88" s="360">
        <v>0</v>
      </c>
      <c r="K88" s="391">
        <f t="shared" si="10"/>
        <v>3064.6879999999996</v>
      </c>
      <c r="L88" s="341">
        <v>1</v>
      </c>
      <c r="M88" s="389">
        <v>0</v>
      </c>
      <c r="N88" s="360">
        <v>0</v>
      </c>
      <c r="O88" s="391">
        <f t="shared" si="11"/>
        <v>3064.6879999999996</v>
      </c>
      <c r="P88" s="129">
        <v>1</v>
      </c>
    </row>
    <row r="89" spans="1:16" s="49" customFormat="1" ht="25.5" x14ac:dyDescent="0.2">
      <c r="A89" s="105" t="str">
        <f>'ANEXO 01-ORÇAMENTO'!A97</f>
        <v>7.13</v>
      </c>
      <c r="B89" s="50">
        <f>'ANEXO 01-ORÇAMENTO'!B97</f>
        <v>91930</v>
      </c>
      <c r="C89" s="111" t="str">
        <f>'ANEXO 01-ORÇAMENTO'!C97</f>
        <v>CABO DE COBRE FLEXÍVEL ISOLADO, 6 MM², ANTI-CHAMA 450/750 V, PARA CIRCUITOS TERMINAIS - FORNECIMENTO E INSTALAÇÃO. AF_12/2015</v>
      </c>
      <c r="D89" s="111" t="str">
        <f>'ANEXO 01-ORÇAMENTO'!D97</f>
        <v>M</v>
      </c>
      <c r="E89" s="119">
        <f>'ANEXO 01-ORÇAMENTO'!E97</f>
        <v>220</v>
      </c>
      <c r="F89" s="318">
        <f>'ANEXO 01-ORÇAMENTO'!F97</f>
        <v>5.34</v>
      </c>
      <c r="G89" s="318">
        <f>'ANEXO 01-ORÇAMENTO'!G97</f>
        <v>6.7625760000000001</v>
      </c>
      <c r="H89" s="400">
        <f>'ANEXO 01-ORÇAMENTO'!H97</f>
        <v>1487.7667200000001</v>
      </c>
      <c r="I89" s="389">
        <v>0</v>
      </c>
      <c r="J89" s="360">
        <v>0</v>
      </c>
      <c r="K89" s="391">
        <f t="shared" si="10"/>
        <v>1487.7667200000001</v>
      </c>
      <c r="L89" s="341">
        <v>1</v>
      </c>
      <c r="M89" s="389">
        <v>0</v>
      </c>
      <c r="N89" s="360">
        <v>0</v>
      </c>
      <c r="O89" s="391">
        <f t="shared" si="11"/>
        <v>1487.7667200000001</v>
      </c>
      <c r="P89" s="129">
        <v>1</v>
      </c>
    </row>
    <row r="90" spans="1:16" s="49" customFormat="1" ht="25.5" x14ac:dyDescent="0.2">
      <c r="A90" s="105" t="str">
        <f>'ANEXO 01-ORÇAMENTO'!A98</f>
        <v>7.14</v>
      </c>
      <c r="B90" s="50">
        <f>'ANEXO 01-ORÇAMENTO'!B98</f>
        <v>92000</v>
      </c>
      <c r="C90" s="111" t="str">
        <f>'ANEXO 01-ORÇAMENTO'!C98</f>
        <v>TOMADA BAIXA DE EMBUTIR (1 MÓDULO), 2P+T 10 A, INCLUINDO SUPORTE E PLACA - FORNECIMENTO E INSTALAÇÃO. AF_12/2015</v>
      </c>
      <c r="D90" s="111" t="str">
        <f>'ANEXO 01-ORÇAMENTO'!D98</f>
        <v>UND.</v>
      </c>
      <c r="E90" s="119">
        <f>'ANEXO 01-ORÇAMENTO'!E98</f>
        <v>43</v>
      </c>
      <c r="F90" s="318">
        <f>'ANEXO 01-ORÇAMENTO'!F98</f>
        <v>19.79</v>
      </c>
      <c r="G90" s="318">
        <f>'ANEXO 01-ORÇAMENTO'!G98</f>
        <v>25.062055999999998</v>
      </c>
      <c r="H90" s="400">
        <f>'ANEXO 01-ORÇAMENTO'!H98</f>
        <v>1077.668408</v>
      </c>
      <c r="I90" s="389">
        <v>0</v>
      </c>
      <c r="J90" s="360">
        <v>0</v>
      </c>
      <c r="K90" s="391">
        <f t="shared" ref="K90:K93" si="12">H90</f>
        <v>1077.668408</v>
      </c>
      <c r="L90" s="341">
        <v>1</v>
      </c>
      <c r="M90" s="389">
        <v>0</v>
      </c>
      <c r="N90" s="360">
        <v>0</v>
      </c>
      <c r="O90" s="391">
        <f t="shared" si="11"/>
        <v>1077.668408</v>
      </c>
      <c r="P90" s="129">
        <v>1</v>
      </c>
    </row>
    <row r="91" spans="1:16" s="49" customFormat="1" ht="25.5" x14ac:dyDescent="0.2">
      <c r="A91" s="105" t="str">
        <f>'ANEXO 01-ORÇAMENTO'!A99</f>
        <v>7.15</v>
      </c>
      <c r="B91" s="50">
        <f>'ANEXO 01-ORÇAMENTO'!B99</f>
        <v>92004</v>
      </c>
      <c r="C91" s="111" t="str">
        <f>'ANEXO 01-ORÇAMENTO'!C99</f>
        <v>TOMADA MÉDIA DE EMBUTIR (2 MÓDULOS), 2P+T 10 A, INCLUINDO SUPORTE E PLACA - FORNECIMENTO E INSTALAÇÃO. AF_12/2015</v>
      </c>
      <c r="D91" s="111" t="str">
        <f>'ANEXO 01-ORÇAMENTO'!D99</f>
        <v>UND.</v>
      </c>
      <c r="E91" s="119">
        <f>'ANEXO 01-ORÇAMENTO'!E99</f>
        <v>7</v>
      </c>
      <c r="F91" s="318">
        <f>'ANEXO 01-ORÇAMENTO'!F99</f>
        <v>36.29</v>
      </c>
      <c r="G91" s="318">
        <f>'ANEXO 01-ORÇAMENTO'!G99</f>
        <v>45.957656</v>
      </c>
      <c r="H91" s="400">
        <f>'ANEXO 01-ORÇAMENTO'!H99</f>
        <v>321.70359200000001</v>
      </c>
      <c r="I91" s="389">
        <v>0</v>
      </c>
      <c r="J91" s="360">
        <v>0</v>
      </c>
      <c r="K91" s="391">
        <f t="shared" si="12"/>
        <v>321.70359200000001</v>
      </c>
      <c r="L91" s="341">
        <v>1</v>
      </c>
      <c r="M91" s="389">
        <v>0</v>
      </c>
      <c r="N91" s="360">
        <v>0</v>
      </c>
      <c r="O91" s="391">
        <f t="shared" si="11"/>
        <v>321.70359200000001</v>
      </c>
      <c r="P91" s="129">
        <v>1</v>
      </c>
    </row>
    <row r="92" spans="1:16" s="49" customFormat="1" ht="25.5" x14ac:dyDescent="0.2">
      <c r="A92" s="105" t="str">
        <f>'ANEXO 01-ORÇAMENTO'!A100</f>
        <v>7.16</v>
      </c>
      <c r="B92" s="50">
        <f>'ANEXO 01-ORÇAMENTO'!B100</f>
        <v>91992</v>
      </c>
      <c r="C92" s="111" t="str">
        <f>'ANEXO 01-ORÇAMENTO'!C100</f>
        <v>TOMADA ALTA DE EMBUTIR (1 MÓDULO), 2P+T 10 A, INCLUINDO SUPORTE E PLACA - FORNECIMENTO E INSTALAÇÃO. AF_12/2015</v>
      </c>
      <c r="D92" s="111" t="str">
        <f>'ANEXO 01-ORÇAMENTO'!D100</f>
        <v>UND.</v>
      </c>
      <c r="E92" s="119">
        <f>'ANEXO 01-ORÇAMENTO'!E100</f>
        <v>5</v>
      </c>
      <c r="F92" s="318">
        <f>'ANEXO 01-ORÇAMENTO'!F100</f>
        <v>27.83</v>
      </c>
      <c r="G92" s="318">
        <f>'ANEXO 01-ORÇAMENTO'!G100</f>
        <v>35.243911999999995</v>
      </c>
      <c r="H92" s="400">
        <f>'ANEXO 01-ORÇAMENTO'!H100</f>
        <v>176.21955999999997</v>
      </c>
      <c r="I92" s="389">
        <v>0</v>
      </c>
      <c r="J92" s="360">
        <v>0</v>
      </c>
      <c r="K92" s="391">
        <f t="shared" si="12"/>
        <v>176.21955999999997</v>
      </c>
      <c r="L92" s="341">
        <v>1</v>
      </c>
      <c r="M92" s="389">
        <v>0</v>
      </c>
      <c r="N92" s="360">
        <v>0</v>
      </c>
      <c r="O92" s="391">
        <f t="shared" si="11"/>
        <v>176.21955999999997</v>
      </c>
      <c r="P92" s="129">
        <v>1</v>
      </c>
    </row>
    <row r="93" spans="1:16" s="49" customFormat="1" ht="12.75" x14ac:dyDescent="0.2">
      <c r="A93" s="105"/>
      <c r="B93" s="50"/>
      <c r="C93" s="304" t="str">
        <f>'ANEXO 01-ORÇAMENTO'!C101</f>
        <v>Total do Item (R$)</v>
      </c>
      <c r="D93" s="326"/>
      <c r="E93" s="313"/>
      <c r="F93" s="325"/>
      <c r="G93" s="325"/>
      <c r="H93" s="401">
        <f>'ANEXO 01-ORÇAMENTO'!H101</f>
        <v>10934.870104</v>
      </c>
      <c r="I93" s="389">
        <v>0</v>
      </c>
      <c r="J93" s="360">
        <v>0</v>
      </c>
      <c r="K93" s="392">
        <f t="shared" si="12"/>
        <v>10934.870104</v>
      </c>
      <c r="L93" s="341">
        <v>1</v>
      </c>
      <c r="M93" s="389">
        <v>0</v>
      </c>
      <c r="N93" s="360">
        <v>0</v>
      </c>
      <c r="O93" s="392">
        <f t="shared" si="11"/>
        <v>10934.870104</v>
      </c>
      <c r="P93" s="129">
        <v>1</v>
      </c>
    </row>
    <row r="94" spans="1:16" s="49" customFormat="1" ht="12.75" x14ac:dyDescent="0.2">
      <c r="A94" s="311" t="str">
        <f>'ANEXO 01-ORÇAMENTO'!A104</f>
        <v>8</v>
      </c>
      <c r="B94" s="292"/>
      <c r="C94" s="293" t="str">
        <f>'ANEXO 01-ORÇAMENTO'!C104</f>
        <v>PINTURA E ACABAMENTO</v>
      </c>
      <c r="D94" s="293"/>
      <c r="E94" s="294"/>
      <c r="F94" s="322"/>
      <c r="G94" s="322"/>
      <c r="H94" s="399"/>
      <c r="I94" s="295"/>
      <c r="J94" s="395"/>
      <c r="K94" s="296"/>
      <c r="L94" s="395"/>
      <c r="M94" s="296"/>
      <c r="N94" s="395"/>
      <c r="O94" s="295"/>
      <c r="P94" s="297"/>
    </row>
    <row r="95" spans="1:16" s="49" customFormat="1" ht="12.75" x14ac:dyDescent="0.2">
      <c r="A95" s="311" t="str">
        <f>'ANEXO 01-ORÇAMENTO'!A105</f>
        <v>8.1</v>
      </c>
      <c r="B95" s="292"/>
      <c r="C95" s="293" t="str">
        <f>'ANEXO 01-ORÇAMENTO'!C105</f>
        <v>PINTURA ALVENARIA INTERNA</v>
      </c>
      <c r="D95" s="293"/>
      <c r="E95" s="294"/>
      <c r="F95" s="322"/>
      <c r="G95" s="322"/>
      <c r="H95" s="399"/>
      <c r="I95" s="295"/>
      <c r="J95" s="395"/>
      <c r="K95" s="296"/>
      <c r="L95" s="395"/>
      <c r="M95" s="296"/>
      <c r="N95" s="395"/>
      <c r="O95" s="295"/>
      <c r="P95" s="297"/>
    </row>
    <row r="96" spans="1:16" s="49" customFormat="1" ht="12.75" x14ac:dyDescent="0.2">
      <c r="A96" s="105" t="str">
        <f>'ANEXO 01-ORÇAMENTO'!A106</f>
        <v>8.1.1</v>
      </c>
      <c r="B96" s="50" t="str">
        <f>'ANEXO 01-ORÇAMENTO'!B106</f>
        <v>88485</v>
      </c>
      <c r="C96" s="111" t="str">
        <f>'ANEXO 01-ORÇAMENTO'!C106</f>
        <v>APLICAÇÃO DE FUNDO SELADOR ACRÍLICO EM PAREDES, UMA DEMÃO. AF_06/2014</v>
      </c>
      <c r="D96" s="111" t="str">
        <f>'ANEXO 01-ORÇAMENTO'!D106</f>
        <v>M 2</v>
      </c>
      <c r="E96" s="317">
        <f>'ANEXO 01-ORÇAMENTO'!E106</f>
        <v>74.31</v>
      </c>
      <c r="F96" s="318">
        <f>'ANEXO 01-ORÇAMENTO'!F106</f>
        <v>1.73</v>
      </c>
      <c r="G96" s="318">
        <f>'ANEXO 01-ORÇAMENTO'!G106</f>
        <v>2.1908720000000002</v>
      </c>
      <c r="H96" s="400">
        <f>'ANEXO 01-ORÇAMENTO'!H106</f>
        <v>162.80369832000002</v>
      </c>
      <c r="I96" s="389">
        <v>0</v>
      </c>
      <c r="J96" s="360">
        <v>0</v>
      </c>
      <c r="K96" s="391">
        <f t="shared" ref="K96:K97" si="13">H96</f>
        <v>162.80369832000002</v>
      </c>
      <c r="L96" s="341">
        <v>1</v>
      </c>
      <c r="M96" s="389">
        <v>0</v>
      </c>
      <c r="N96" s="360">
        <v>0</v>
      </c>
      <c r="O96" s="391">
        <f>K96</f>
        <v>162.80369832000002</v>
      </c>
      <c r="P96" s="129">
        <v>1</v>
      </c>
    </row>
    <row r="97" spans="1:16" s="49" customFormat="1" ht="25.5" x14ac:dyDescent="0.2">
      <c r="A97" s="105" t="str">
        <f>'ANEXO 01-ORÇAMENTO'!A107</f>
        <v>8.1.2</v>
      </c>
      <c r="B97" s="50">
        <f>'ANEXO 01-ORÇAMENTO'!B107</f>
        <v>88489</v>
      </c>
      <c r="C97" s="111" t="str">
        <f>'ANEXO 01-ORÇAMENTO'!C107</f>
        <v xml:space="preserve"> APLICAÇÃO MANUAL DE PINTURA COM TINTA LÁTEX ACRÍLICA EM PAREDES,DUAS DEMÃOS. AF_06/2014</v>
      </c>
      <c r="D97" s="298" t="str">
        <f>'ANEXO 01-ORÇAMENTO'!D107</f>
        <v>M2</v>
      </c>
      <c r="E97" s="317">
        <f>'ANEXO 01-ORÇAMENTO'!E107</f>
        <v>485</v>
      </c>
      <c r="F97" s="318">
        <f>'ANEXO 01-ORÇAMENTO'!F107</f>
        <v>10.49</v>
      </c>
      <c r="G97" s="318">
        <f>'ANEXO 01-ORÇAMENTO'!G107</f>
        <v>13.284536000000001</v>
      </c>
      <c r="H97" s="400">
        <f>'ANEXO 01-ORÇAMENTO'!H107</f>
        <v>6442.9999600000001</v>
      </c>
      <c r="I97" s="389">
        <v>0</v>
      </c>
      <c r="J97" s="360">
        <v>0</v>
      </c>
      <c r="K97" s="391">
        <f t="shared" si="13"/>
        <v>6442.9999600000001</v>
      </c>
      <c r="L97" s="341">
        <v>1</v>
      </c>
      <c r="M97" s="389">
        <v>0</v>
      </c>
      <c r="N97" s="360">
        <v>0</v>
      </c>
      <c r="O97" s="391">
        <f>K97</f>
        <v>6442.9999600000001</v>
      </c>
      <c r="P97" s="129">
        <v>1</v>
      </c>
    </row>
    <row r="98" spans="1:16" s="49" customFormat="1" ht="12.75" x14ac:dyDescent="0.2">
      <c r="A98" s="307" t="str">
        <f>'ANEXO 01-ORÇAMENTO'!A108</f>
        <v>8.2</v>
      </c>
      <c r="B98" s="308"/>
      <c r="C98" s="309" t="str">
        <f>'ANEXO 01-ORÇAMENTO'!C108</f>
        <v>PINTURA ALVENARIA EXTERNA</v>
      </c>
      <c r="D98" s="413"/>
      <c r="E98" s="414"/>
      <c r="F98" s="327"/>
      <c r="G98" s="327"/>
      <c r="H98" s="415"/>
      <c r="I98" s="328"/>
      <c r="J98" s="329"/>
      <c r="K98" s="416"/>
      <c r="L98" s="417"/>
      <c r="M98" s="416"/>
      <c r="N98" s="417"/>
      <c r="O98" s="328"/>
      <c r="P98" s="330"/>
    </row>
    <row r="99" spans="1:16" s="49" customFormat="1" ht="25.5" x14ac:dyDescent="0.2">
      <c r="A99" s="105" t="str">
        <f>'ANEXO 01-ORÇAMENTO'!A109</f>
        <v>8.2.1</v>
      </c>
      <c r="B99" s="50">
        <f>'ANEXO 01-ORÇAMENTO'!B109</f>
        <v>88489</v>
      </c>
      <c r="C99" s="111" t="str">
        <f>'ANEXO 01-ORÇAMENTO'!C109</f>
        <v xml:space="preserve"> APLICAÇÃO MANUAL DE PINTURA COM TINTA LÁTEX ACRÍLICA EM PAREDES,DUAS DEMÃOS. AF_06/2014</v>
      </c>
      <c r="D99" s="298" t="str">
        <f>'ANEXO 01-ORÇAMENTO'!D109</f>
        <v>M2</v>
      </c>
      <c r="E99" s="317">
        <f>'ANEXO 01-ORÇAMENTO'!E109</f>
        <v>160</v>
      </c>
      <c r="F99" s="318">
        <f>'ANEXO 01-ORÇAMENTO'!F109</f>
        <v>10.49</v>
      </c>
      <c r="G99" s="318">
        <f>'ANEXO 01-ORÇAMENTO'!G109</f>
        <v>13.284536000000001</v>
      </c>
      <c r="H99" s="400">
        <f>'ANEXO 01-ORÇAMENTO'!H109</f>
        <v>2125.52576</v>
      </c>
      <c r="I99" s="389">
        <v>0</v>
      </c>
      <c r="J99" s="360">
        <v>0</v>
      </c>
      <c r="K99" s="391">
        <f t="shared" ref="K99" si="14">H99</f>
        <v>2125.52576</v>
      </c>
      <c r="L99" s="341">
        <v>1</v>
      </c>
      <c r="M99" s="389">
        <v>0</v>
      </c>
      <c r="N99" s="360">
        <v>0</v>
      </c>
      <c r="O99" s="391">
        <f>K99</f>
        <v>2125.52576</v>
      </c>
      <c r="P99" s="129">
        <v>1</v>
      </c>
    </row>
    <row r="100" spans="1:16" s="49" customFormat="1" ht="12.75" x14ac:dyDescent="0.2">
      <c r="A100" s="311" t="str">
        <f>'ANEXO 01-ORÇAMENTO'!A110</f>
        <v>8.3</v>
      </c>
      <c r="B100" s="292"/>
      <c r="C100" s="293" t="str">
        <f>'ANEXO 01-ORÇAMENTO'!C110</f>
        <v>PINTURA ESQUADRIAS</v>
      </c>
      <c r="D100" s="418"/>
      <c r="E100" s="419"/>
      <c r="F100" s="322"/>
      <c r="G100" s="322"/>
      <c r="H100" s="399"/>
      <c r="I100" s="295"/>
      <c r="J100" s="395"/>
      <c r="K100" s="296"/>
      <c r="L100" s="395"/>
      <c r="M100" s="296"/>
      <c r="N100" s="395"/>
      <c r="O100" s="295"/>
      <c r="P100" s="297"/>
    </row>
    <row r="101" spans="1:16" s="49" customFormat="1" ht="12.75" x14ac:dyDescent="0.2">
      <c r="A101" s="105" t="str">
        <f>'ANEXO 01-ORÇAMENTO'!A111</f>
        <v>8.3.1</v>
      </c>
      <c r="B101" s="50" t="str">
        <f>'ANEXO 01-ORÇAMENTO'!B111</f>
        <v>84657</v>
      </c>
      <c r="C101" s="111" t="str">
        <f>'ANEXO 01-ORÇAMENTO'!C111</f>
        <v>FUNDO SINTETICO NIVELADOR BRANCO</v>
      </c>
      <c r="D101" s="298" t="str">
        <f>'ANEXO 01-ORÇAMENTO'!D111</f>
        <v>M2</v>
      </c>
      <c r="E101" s="317">
        <f>'ANEXO 01-ORÇAMENTO'!E111</f>
        <v>25.2</v>
      </c>
      <c r="F101" s="318">
        <f>'ANEXO 01-ORÇAMENTO'!F111</f>
        <v>9.26</v>
      </c>
      <c r="G101" s="318">
        <f>'ANEXO 01-ORÇAMENTO'!G111</f>
        <v>11.726863999999999</v>
      </c>
      <c r="H101" s="400">
        <f>'ANEXO 01-ORÇAMENTO'!H111</f>
        <v>295.51697279999996</v>
      </c>
      <c r="I101" s="389">
        <v>0</v>
      </c>
      <c r="J101" s="360">
        <v>0</v>
      </c>
      <c r="K101" s="391">
        <f t="shared" ref="K101:K103" si="15">H101</f>
        <v>295.51697279999996</v>
      </c>
      <c r="L101" s="341">
        <v>1</v>
      </c>
      <c r="M101" s="389">
        <v>0</v>
      </c>
      <c r="N101" s="360">
        <v>0</v>
      </c>
      <c r="O101" s="391">
        <f>K101</f>
        <v>295.51697279999996</v>
      </c>
      <c r="P101" s="129">
        <v>1</v>
      </c>
    </row>
    <row r="102" spans="1:16" s="49" customFormat="1" ht="25.5" x14ac:dyDescent="0.2">
      <c r="A102" s="105" t="str">
        <f>'ANEXO 01-ORÇAMENTO'!A112</f>
        <v>8.3.2</v>
      </c>
      <c r="B102" s="50" t="str">
        <f>'ANEXO 01-ORÇAMENTO'!B112</f>
        <v>74065/003</v>
      </c>
      <c r="C102" s="280" t="str">
        <f>'ANEXO 01-ORÇAMENTO'!C112</f>
        <v>PINTURA ESMALTE BRILHANTE PARA MADEIRA, DUAS DEMAOS, SOBRE FUNDO NIVEL ADOR BRANCO</v>
      </c>
      <c r="D102" s="50" t="str">
        <f>'ANEXO 01-ORÇAMENTO'!D112</f>
        <v>M2</v>
      </c>
      <c r="E102" s="50">
        <f>'ANEXO 01-ORÇAMENTO'!E112</f>
        <v>25.2</v>
      </c>
      <c r="F102" s="318">
        <f>'ANEXO 01-ORÇAMENTO'!F112</f>
        <v>20.69</v>
      </c>
      <c r="G102" s="318">
        <f>'ANEXO 01-ORÇAMENTO'!G112</f>
        <v>26.201816000000001</v>
      </c>
      <c r="H102" s="400">
        <f>'ANEXO 01-ORÇAMENTO'!H112</f>
        <v>660.28576320000002</v>
      </c>
      <c r="I102" s="389">
        <v>0</v>
      </c>
      <c r="J102" s="360">
        <v>0</v>
      </c>
      <c r="K102" s="391">
        <f t="shared" si="15"/>
        <v>660.28576320000002</v>
      </c>
      <c r="L102" s="341">
        <v>1</v>
      </c>
      <c r="M102" s="389">
        <v>0</v>
      </c>
      <c r="N102" s="360">
        <v>0</v>
      </c>
      <c r="O102" s="391">
        <f>K102</f>
        <v>660.28576320000002</v>
      </c>
      <c r="P102" s="129">
        <v>1</v>
      </c>
    </row>
    <row r="103" spans="1:16" s="49" customFormat="1" ht="12.75" x14ac:dyDescent="0.2">
      <c r="A103" s="105"/>
      <c r="B103" s="50"/>
      <c r="C103" s="315" t="str">
        <f>'ANEXO 01-ORÇAMENTO'!C113</f>
        <v>Total do Item (R$)</v>
      </c>
      <c r="D103" s="332"/>
      <c r="E103" s="332"/>
      <c r="F103" s="325"/>
      <c r="G103" s="325"/>
      <c r="H103" s="401">
        <f>'ANEXO 01-ORÇAMENTO'!H113</f>
        <v>9687.1321543199992</v>
      </c>
      <c r="I103" s="389">
        <v>0</v>
      </c>
      <c r="J103" s="360">
        <v>0</v>
      </c>
      <c r="K103" s="392">
        <f t="shared" si="15"/>
        <v>9687.1321543199992</v>
      </c>
      <c r="L103" s="341">
        <v>1</v>
      </c>
      <c r="M103" s="389">
        <v>0</v>
      </c>
      <c r="N103" s="360">
        <v>0</v>
      </c>
      <c r="O103" s="392">
        <f>K103</f>
        <v>9687.1321543199992</v>
      </c>
      <c r="P103" s="129">
        <v>1</v>
      </c>
    </row>
    <row r="104" spans="1:16" s="49" customFormat="1" ht="12.75" x14ac:dyDescent="0.2">
      <c r="A104" s="311">
        <f>'ANEXO 01-ORÇAMENTO'!A114</f>
        <v>9</v>
      </c>
      <c r="B104" s="292"/>
      <c r="C104" s="314" t="str">
        <f>'ANEXO 01-ORÇAMENTO'!C114</f>
        <v>MURO</v>
      </c>
      <c r="D104" s="292"/>
      <c r="E104" s="292"/>
      <c r="F104" s="322"/>
      <c r="G104" s="322"/>
      <c r="H104" s="399"/>
      <c r="I104" s="331"/>
      <c r="J104" s="395"/>
      <c r="K104" s="296"/>
      <c r="L104" s="395"/>
      <c r="M104" s="296"/>
      <c r="N104" s="395"/>
      <c r="O104" s="295"/>
      <c r="P104" s="297"/>
    </row>
    <row r="105" spans="1:16" s="49" customFormat="1" ht="12.75" x14ac:dyDescent="0.2">
      <c r="A105" s="105" t="str">
        <f>'ANEXO 01-ORÇAMENTO'!A115</f>
        <v>9.1</v>
      </c>
      <c r="B105" s="50" t="str">
        <f>'ANEXO 01-ORÇAMENTO'!B115</f>
        <v>73844/002</v>
      </c>
      <c r="C105" s="280" t="str">
        <f>'ANEXO 01-ORÇAMENTO'!C115</f>
        <v>MURO DE ARRIMO DE ALVENARIA DE TIJOLOS</v>
      </c>
      <c r="D105" s="50" t="str">
        <f>'ANEXO 01-ORÇAMENTO'!D115</f>
        <v>M3</v>
      </c>
      <c r="E105" s="50">
        <f>'ANEXO 01-ORÇAMENTO'!E115</f>
        <v>6</v>
      </c>
      <c r="F105" s="318">
        <f>'ANEXO 01-ORÇAMENTO'!F115</f>
        <v>435.31</v>
      </c>
      <c r="G105" s="318">
        <f>'ANEXO 01-ORÇAMENTO'!G115</f>
        <v>551.27658399999996</v>
      </c>
      <c r="H105" s="400">
        <f>'ANEXO 01-ORÇAMENTO'!H115</f>
        <v>3307.6595039999997</v>
      </c>
      <c r="I105" s="389">
        <v>0</v>
      </c>
      <c r="J105" s="360">
        <v>0</v>
      </c>
      <c r="K105" s="389">
        <v>0</v>
      </c>
      <c r="L105" s="360">
        <v>0</v>
      </c>
      <c r="M105" s="391">
        <f>H105</f>
        <v>3307.6595039999997</v>
      </c>
      <c r="N105" s="341">
        <v>1</v>
      </c>
      <c r="O105" s="391">
        <f>M105</f>
        <v>3307.6595039999997</v>
      </c>
      <c r="P105" s="129">
        <v>1</v>
      </c>
    </row>
    <row r="106" spans="1:16" s="49" customFormat="1" ht="25.5" x14ac:dyDescent="0.2">
      <c r="A106" s="105" t="str">
        <f>'ANEXO 01-ORÇAMENTO'!A116</f>
        <v>9.2</v>
      </c>
      <c r="B106" s="50">
        <f>'ANEXO 01-ORÇAMENTO'!B116</f>
        <v>96533</v>
      </c>
      <c r="C106" s="280" t="str">
        <f>'ANEXO 01-ORÇAMENTO'!C116</f>
        <v>FABRICAÇÃO, MONTAGEM E DESMONTAGEM DE FÔRMA PARA VIGA BALDRAME, EM MADEIRA SERRADA, E=25 MM, 2 UTILIZAÇÕES. AF_06/2017</v>
      </c>
      <c r="D106" s="50" t="str">
        <f>'ANEXO 01-ORÇAMENTO'!D116</f>
        <v>M2</v>
      </c>
      <c r="E106" s="50">
        <f>'ANEXO 01-ORÇAMENTO'!E116</f>
        <v>18</v>
      </c>
      <c r="F106" s="318">
        <f>'ANEXO 01-ORÇAMENTO'!F116</f>
        <v>59.61</v>
      </c>
      <c r="G106" s="318">
        <f>'ANEXO 01-ORÇAMENTO'!G116</f>
        <v>75.490104000000002</v>
      </c>
      <c r="H106" s="400">
        <f>'ANEXO 01-ORÇAMENTO'!H116</f>
        <v>1358.821872</v>
      </c>
      <c r="I106" s="389">
        <v>0</v>
      </c>
      <c r="J106" s="360">
        <v>0</v>
      </c>
      <c r="K106" s="389">
        <v>0</v>
      </c>
      <c r="L106" s="360">
        <v>0</v>
      </c>
      <c r="M106" s="391">
        <f t="shared" ref="M106:M110" si="16">H106</f>
        <v>1358.821872</v>
      </c>
      <c r="N106" s="341">
        <v>1</v>
      </c>
      <c r="O106" s="391">
        <f t="shared" ref="O106:O110" si="17">M106</f>
        <v>1358.821872</v>
      </c>
      <c r="P106" s="129">
        <v>1</v>
      </c>
    </row>
    <row r="107" spans="1:16" s="49" customFormat="1" ht="25.5" x14ac:dyDescent="0.2">
      <c r="A107" s="105" t="str">
        <f>'ANEXO 01-ORÇAMENTO'!A117</f>
        <v>9.3</v>
      </c>
      <c r="B107" s="50">
        <f>'ANEXO 01-ORÇAMENTO'!B117</f>
        <v>96545</v>
      </c>
      <c r="C107" s="280" t="str">
        <f>'ANEXO 01-ORÇAMENTO'!C117</f>
        <v>ARMAÇÃO DE BLOCO, VIGA BALDRAME OU SAPATA UTILIZANDO AÇO CA-50 DE 8 MM - MONTAGEM. AF_06/2017</v>
      </c>
      <c r="D107" s="50" t="str">
        <f>'ANEXO 01-ORÇAMENTO'!D117</f>
        <v>KG</v>
      </c>
      <c r="E107" s="50">
        <f>'ANEXO 01-ORÇAMENTO'!E117</f>
        <v>50</v>
      </c>
      <c r="F107" s="318">
        <f>'ANEXO 01-ORÇAMENTO'!F117</f>
        <v>9.06</v>
      </c>
      <c r="G107" s="318">
        <f>'ANEXO 01-ORÇAMENTO'!G117</f>
        <v>11.473584000000001</v>
      </c>
      <c r="H107" s="400">
        <f>'ANEXO 01-ORÇAMENTO'!H117</f>
        <v>573.67920000000004</v>
      </c>
      <c r="I107" s="389">
        <v>0</v>
      </c>
      <c r="J107" s="360">
        <v>0</v>
      </c>
      <c r="K107" s="389">
        <v>0</v>
      </c>
      <c r="L107" s="360">
        <v>0</v>
      </c>
      <c r="M107" s="391">
        <f t="shared" si="16"/>
        <v>573.67920000000004</v>
      </c>
      <c r="N107" s="341">
        <v>1</v>
      </c>
      <c r="O107" s="391">
        <f t="shared" si="17"/>
        <v>573.67920000000004</v>
      </c>
      <c r="P107" s="129">
        <v>1</v>
      </c>
    </row>
    <row r="108" spans="1:16" s="49" customFormat="1" ht="25.5" x14ac:dyDescent="0.2">
      <c r="A108" s="105" t="str">
        <f>'ANEXO 01-ORÇAMENTO'!A118</f>
        <v>9.4</v>
      </c>
      <c r="B108" s="50">
        <f>'ANEXO 01-ORÇAMENTO'!B118</f>
        <v>96544</v>
      </c>
      <c r="C108" s="280" t="str">
        <f>'ANEXO 01-ORÇAMENTO'!C118</f>
        <v>ARMAÇÃO DE BLOCO, VIGA BALDRAME OU SAPATA UTILIZANDO AÇO CA-50 DE 6,3MM - MONTAGEM. AF_06/2017</v>
      </c>
      <c r="D108" s="50" t="str">
        <f>'ANEXO 01-ORÇAMENTO'!D118</f>
        <v>KG</v>
      </c>
      <c r="E108" s="50">
        <f>'ANEXO 01-ORÇAMENTO'!E118</f>
        <v>65</v>
      </c>
      <c r="F108" s="318">
        <f>'ANEXO 01-ORÇAMENTO'!F118</f>
        <v>9.3699999999999992</v>
      </c>
      <c r="G108" s="318">
        <f>'ANEXO 01-ORÇAMENTO'!G118</f>
        <v>11.866167999999998</v>
      </c>
      <c r="H108" s="400">
        <f>'ANEXO 01-ORÇAMENTO'!H118</f>
        <v>771.30091999999991</v>
      </c>
      <c r="I108" s="389">
        <v>0</v>
      </c>
      <c r="J108" s="360">
        <v>0</v>
      </c>
      <c r="K108" s="389">
        <v>0</v>
      </c>
      <c r="L108" s="360">
        <v>0</v>
      </c>
      <c r="M108" s="391">
        <f t="shared" si="16"/>
        <v>771.30091999999991</v>
      </c>
      <c r="N108" s="341">
        <v>1</v>
      </c>
      <c r="O108" s="391">
        <f t="shared" si="17"/>
        <v>771.30091999999991</v>
      </c>
      <c r="P108" s="129">
        <v>1</v>
      </c>
    </row>
    <row r="109" spans="1:16" s="49" customFormat="1" ht="25.5" x14ac:dyDescent="0.2">
      <c r="A109" s="105" t="str">
        <f>'ANEXO 01-ORÇAMENTO'!A119</f>
        <v>9.5</v>
      </c>
      <c r="B109" s="50">
        <f>'ANEXO 01-ORÇAMENTO'!B119</f>
        <v>96555</v>
      </c>
      <c r="C109" s="280" t="str">
        <f>'ANEXO 01-ORÇAMENTO'!C119</f>
        <v>CONCRETAGEM DE BLOCOS DE COROAMENTO E VIGAS BALDRAME, FCK 30 MPA, COM USO DE JERICA LANÇAMENTO, ADENSAMENTO E ACABAMENTO. AF_06/2017</v>
      </c>
      <c r="D109" s="50" t="str">
        <f>'ANEXO 01-ORÇAMENTO'!D119</f>
        <v>M3</v>
      </c>
      <c r="E109" s="50">
        <f>'ANEXO 01-ORÇAMENTO'!E119</f>
        <v>1.5</v>
      </c>
      <c r="F109" s="318">
        <f>'ANEXO 01-ORÇAMENTO'!F119</f>
        <v>482.17</v>
      </c>
      <c r="G109" s="318">
        <f>'ANEXO 01-ORÇAMENTO'!G119</f>
        <v>610.62008800000001</v>
      </c>
      <c r="H109" s="400">
        <f>'ANEXO 01-ORÇAMENTO'!H119</f>
        <v>915.93013199999996</v>
      </c>
      <c r="I109" s="389">
        <v>0</v>
      </c>
      <c r="J109" s="360">
        <v>0</v>
      </c>
      <c r="K109" s="389">
        <v>0</v>
      </c>
      <c r="L109" s="360">
        <v>0</v>
      </c>
      <c r="M109" s="391">
        <f t="shared" si="16"/>
        <v>915.93013199999996</v>
      </c>
      <c r="N109" s="341">
        <v>1</v>
      </c>
      <c r="O109" s="391">
        <f t="shared" si="17"/>
        <v>915.93013199999996</v>
      </c>
      <c r="P109" s="129">
        <v>1</v>
      </c>
    </row>
    <row r="110" spans="1:16" s="49" customFormat="1" ht="12.75" x14ac:dyDescent="0.2">
      <c r="A110" s="105"/>
      <c r="B110" s="50"/>
      <c r="C110" s="315" t="str">
        <f>'ANEXO 01-ORÇAMENTO'!C120</f>
        <v>Total do Item (R$)</v>
      </c>
      <c r="D110" s="332"/>
      <c r="E110" s="332"/>
      <c r="F110" s="325"/>
      <c r="G110" s="325"/>
      <c r="H110" s="401">
        <f>'ANEXO 01-ORÇAMENTO'!H120</f>
        <v>6927.3916279999994</v>
      </c>
      <c r="I110" s="389">
        <v>0</v>
      </c>
      <c r="J110" s="360">
        <v>0</v>
      </c>
      <c r="K110" s="389">
        <v>0</v>
      </c>
      <c r="L110" s="360">
        <v>0</v>
      </c>
      <c r="M110" s="392">
        <f t="shared" si="16"/>
        <v>6927.3916279999994</v>
      </c>
      <c r="N110" s="341">
        <v>1</v>
      </c>
      <c r="O110" s="392">
        <f t="shared" si="17"/>
        <v>6927.3916279999994</v>
      </c>
      <c r="P110" s="129">
        <v>1</v>
      </c>
    </row>
    <row r="111" spans="1:16" s="49" customFormat="1" ht="12.75" x14ac:dyDescent="0.2">
      <c r="A111" s="311" t="str">
        <f>'ANEXO 01-ORÇAMENTO'!A121</f>
        <v>10</v>
      </c>
      <c r="B111" s="292"/>
      <c r="C111" s="314" t="str">
        <f>'ANEXO 01-ORÇAMENTO'!C121</f>
        <v>SERVIÇOS FINAIS</v>
      </c>
      <c r="D111" s="292"/>
      <c r="E111" s="292"/>
      <c r="F111" s="322"/>
      <c r="G111" s="322"/>
      <c r="H111" s="399"/>
      <c r="I111" s="331"/>
      <c r="J111" s="395"/>
      <c r="K111" s="296"/>
      <c r="L111" s="395"/>
      <c r="M111" s="296"/>
      <c r="N111" s="395"/>
      <c r="O111" s="295"/>
      <c r="P111" s="297"/>
    </row>
    <row r="112" spans="1:16" s="49" customFormat="1" ht="12.75" x14ac:dyDescent="0.2">
      <c r="A112" s="105" t="str">
        <f>'ANEXO 01-ORÇAMENTO'!A122</f>
        <v>10.1</v>
      </c>
      <c r="B112" s="50" t="str">
        <f>'ANEXO 01-ORÇAMENTO'!B122</f>
        <v>9537</v>
      </c>
      <c r="C112" s="280" t="str">
        <f>'ANEXO 01-ORÇAMENTO'!C122</f>
        <v xml:space="preserve">LIMPEZA FINAL DA OBRA </v>
      </c>
      <c r="D112" s="50" t="str">
        <f>'ANEXO 01-ORÇAMENTO'!D122</f>
        <v>M2</v>
      </c>
      <c r="E112" s="50">
        <f>'ANEXO 01-ORÇAMENTO'!E122</f>
        <v>339.67</v>
      </c>
      <c r="F112" s="318">
        <f>'ANEXO 01-ORÇAMENTO'!F122</f>
        <v>2.16</v>
      </c>
      <c r="G112" s="318">
        <f>'ANEXO 01-ORÇAMENTO'!G122</f>
        <v>2.7354240000000001</v>
      </c>
      <c r="H112" s="400">
        <f>'ANEXO 01-ORÇAMENTO'!H122</f>
        <v>929.14147008000009</v>
      </c>
      <c r="I112" s="389">
        <v>0</v>
      </c>
      <c r="J112" s="360">
        <v>0</v>
      </c>
      <c r="K112" s="389">
        <v>0</v>
      </c>
      <c r="L112" s="360">
        <v>0</v>
      </c>
      <c r="M112" s="391">
        <f t="shared" ref="M112:M113" si="18">J112</f>
        <v>0</v>
      </c>
      <c r="N112" s="341">
        <v>1</v>
      </c>
      <c r="O112" s="391">
        <f>K112</f>
        <v>0</v>
      </c>
      <c r="P112" s="129">
        <v>1</v>
      </c>
    </row>
    <row r="113" spans="1:16" s="49" customFormat="1" ht="13.5" thickBot="1" x14ac:dyDescent="0.25">
      <c r="A113" s="105"/>
      <c r="B113" s="50"/>
      <c r="C113" s="315" t="str">
        <f>'ANEXO 01-ORÇAMENTO'!C123</f>
        <v>Total do Item (R$)</v>
      </c>
      <c r="D113" s="316"/>
      <c r="E113" s="316"/>
      <c r="F113" s="325"/>
      <c r="G113" s="325"/>
      <c r="H113" s="401">
        <f>'ANEXO 01-ORÇAMENTO'!H123</f>
        <v>929.14147008000009</v>
      </c>
      <c r="I113" s="404">
        <v>0</v>
      </c>
      <c r="J113" s="405">
        <v>0</v>
      </c>
      <c r="K113" s="389">
        <v>0</v>
      </c>
      <c r="L113" s="360">
        <v>0</v>
      </c>
      <c r="M113" s="406">
        <f t="shared" si="18"/>
        <v>0</v>
      </c>
      <c r="N113" s="407">
        <v>1</v>
      </c>
      <c r="O113" s="406">
        <f>K113</f>
        <v>0</v>
      </c>
      <c r="P113" s="281">
        <v>1</v>
      </c>
    </row>
    <row r="114" spans="1:16" s="47" customFormat="1" ht="13.5" thickBot="1" x14ac:dyDescent="0.25">
      <c r="A114" s="51"/>
      <c r="B114" s="52"/>
      <c r="C114" s="114"/>
      <c r="D114" s="54"/>
      <c r="E114" s="106"/>
      <c r="F114" s="55"/>
      <c r="G114" s="53" t="str">
        <f>'ANEXO 01-ORÇAMENTO'!F124</f>
        <v>TOTAL GERAL (R$)</v>
      </c>
      <c r="H114" s="403">
        <f>'ANEXO 01-ORÇAMENTO'!H124</f>
        <v>168003.65550831999</v>
      </c>
      <c r="I114" s="412"/>
      <c r="J114" s="408"/>
      <c r="K114" s="408"/>
      <c r="L114" s="409"/>
      <c r="M114" s="408"/>
      <c r="N114" s="409"/>
      <c r="O114" s="410">
        <f>H114</f>
        <v>168003.65550831999</v>
      </c>
      <c r="P114" s="411">
        <v>1</v>
      </c>
    </row>
    <row r="115" spans="1:16" s="34" customFormat="1" x14ac:dyDescent="0.2">
      <c r="A115" s="61" t="s">
        <v>287</v>
      </c>
      <c r="B115" s="33"/>
      <c r="C115" s="115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125"/>
    </row>
    <row r="116" spans="1:16" s="34" customFormat="1" x14ac:dyDescent="0.2">
      <c r="A116" s="33"/>
      <c r="B116" s="28"/>
      <c r="C116" s="116" t="s">
        <v>47</v>
      </c>
      <c r="D116" s="33"/>
      <c r="E116" s="28"/>
      <c r="F116" s="28" t="s">
        <v>56</v>
      </c>
      <c r="G116" s="28"/>
      <c r="H116" s="33"/>
      <c r="I116" s="33"/>
      <c r="J116" s="33"/>
      <c r="K116" s="33"/>
      <c r="L116" s="33"/>
      <c r="M116" s="33"/>
      <c r="N116" s="33"/>
      <c r="O116" s="33"/>
      <c r="P116" s="125"/>
    </row>
    <row r="117" spans="1:16" s="34" customFormat="1" x14ac:dyDescent="0.2">
      <c r="A117" s="33"/>
      <c r="B117" s="28"/>
      <c r="C117" s="116"/>
      <c r="D117" s="33"/>
      <c r="E117" s="28"/>
      <c r="F117" s="28"/>
      <c r="G117" s="28"/>
      <c r="H117" s="33"/>
      <c r="I117" s="33"/>
      <c r="J117" s="33"/>
      <c r="K117" s="33"/>
      <c r="L117" s="33"/>
      <c r="M117" s="33"/>
      <c r="N117" s="33"/>
      <c r="O117" s="33"/>
      <c r="P117" s="125"/>
    </row>
    <row r="118" spans="1:16" s="34" customFormat="1" x14ac:dyDescent="0.2">
      <c r="A118" s="33"/>
      <c r="B118" s="29"/>
      <c r="C118" s="113"/>
      <c r="D118" s="33"/>
      <c r="E118" s="29"/>
      <c r="F118" s="29"/>
      <c r="G118" s="29"/>
      <c r="H118" s="33"/>
      <c r="I118" s="33"/>
      <c r="J118" s="33"/>
      <c r="K118" s="33"/>
      <c r="L118" s="33"/>
      <c r="M118" s="33"/>
      <c r="N118" s="33"/>
      <c r="O118" s="33"/>
      <c r="P118" s="125"/>
    </row>
    <row r="119" spans="1:16" s="34" customFormat="1" ht="15.75" x14ac:dyDescent="0.2">
      <c r="A119" s="33"/>
      <c r="B119" s="30"/>
      <c r="C119" s="117" t="s">
        <v>87</v>
      </c>
      <c r="D119" s="33"/>
      <c r="E119" s="30"/>
      <c r="F119" s="30" t="s">
        <v>77</v>
      </c>
      <c r="G119" s="30"/>
      <c r="H119" s="33"/>
      <c r="I119" s="33"/>
      <c r="J119" s="33"/>
      <c r="K119" s="33"/>
      <c r="L119" s="33"/>
      <c r="M119" s="33"/>
      <c r="N119" s="33"/>
      <c r="O119" s="33"/>
      <c r="P119" s="125"/>
    </row>
    <row r="120" spans="1:16" s="34" customFormat="1" x14ac:dyDescent="0.2">
      <c r="A120" s="33"/>
      <c r="B120" s="31"/>
      <c r="C120" s="116" t="s">
        <v>76</v>
      </c>
      <c r="D120" s="33"/>
      <c r="E120" s="31"/>
      <c r="F120" s="31" t="s">
        <v>78</v>
      </c>
      <c r="G120" s="31"/>
      <c r="H120" s="33"/>
      <c r="I120" s="33"/>
      <c r="J120" s="33"/>
      <c r="K120" s="33"/>
      <c r="L120" s="33"/>
      <c r="M120" s="33"/>
      <c r="N120" s="33"/>
      <c r="O120" s="33"/>
      <c r="P120" s="125"/>
    </row>
    <row r="121" spans="1:16" s="34" customFormat="1" x14ac:dyDescent="0.2">
      <c r="A121" s="33"/>
      <c r="B121" s="31"/>
      <c r="C121" s="116" t="s">
        <v>60</v>
      </c>
      <c r="D121" s="33"/>
      <c r="E121" s="31"/>
      <c r="F121" s="31" t="s">
        <v>86</v>
      </c>
      <c r="G121" s="31"/>
      <c r="H121" s="33"/>
      <c r="I121" s="33"/>
      <c r="J121" s="33"/>
      <c r="K121" s="33"/>
      <c r="L121" s="33"/>
      <c r="M121" s="33"/>
      <c r="N121" s="33"/>
      <c r="O121" s="33"/>
      <c r="P121" s="125"/>
    </row>
    <row r="122" spans="1:16" ht="399.95" customHeight="1" x14ac:dyDescent="0.2">
      <c r="A122" s="57"/>
      <c r="B122" s="58"/>
      <c r="C122" s="118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126"/>
    </row>
  </sheetData>
  <mergeCells count="1">
    <mergeCell ref="A6:F6"/>
  </mergeCells>
  <pageMargins left="0.78740157480314965" right="0.39370078740157483" top="0.39370078740157483" bottom="0.39370078740157483" header="0.19685039370078741" footer="0.19685039370078741"/>
  <pageSetup paperSize="9" scale="47" orientation="landscape" r:id="rId1"/>
  <headerFooter>
    <oddHeader>&amp;RPágina &amp;P de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Normal="100" zoomScaleSheetLayoutView="100" workbookViewId="0">
      <selection activeCell="I59" sqref="I59:T59"/>
    </sheetView>
  </sheetViews>
  <sheetFormatPr defaultColWidth="3.7109375" defaultRowHeight="15" x14ac:dyDescent="0.2"/>
  <cols>
    <col min="1" max="8" width="8.7109375" style="64" customWidth="1"/>
    <col min="9" max="20" width="5.7109375" style="64" customWidth="1"/>
    <col min="21" max="26" width="3.7109375" style="64" customWidth="1"/>
    <col min="27" max="27" width="10.85546875" style="64" hidden="1" customWidth="1"/>
    <col min="28" max="28" width="7" style="64" hidden="1" customWidth="1"/>
    <col min="29" max="16384" width="3.7109375" style="64"/>
  </cols>
  <sheetData>
    <row r="1" spans="1:25" ht="80.099999999999994" customHeight="1" thickBot="1" x14ac:dyDescent="0.25">
      <c r="A1" s="342"/>
      <c r="B1" s="342"/>
      <c r="C1" s="342"/>
      <c r="D1" s="342"/>
    </row>
    <row r="2" spans="1:25" ht="18" x14ac:dyDescent="0.2">
      <c r="A2" s="343" t="s">
        <v>61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5"/>
    </row>
    <row r="3" spans="1:25" ht="18" x14ac:dyDescent="0.25">
      <c r="A3" s="273" t="s">
        <v>270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7"/>
    </row>
    <row r="4" spans="1:25" ht="5.0999999999999996" customHeight="1" x14ac:dyDescent="0.2">
      <c r="A4" s="348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50"/>
      <c r="U4" s="65"/>
      <c r="V4" s="65"/>
      <c r="W4" s="65"/>
      <c r="X4" s="65"/>
      <c r="Y4" s="65"/>
    </row>
    <row r="5" spans="1:25" ht="15" customHeight="1" x14ac:dyDescent="0.2">
      <c r="A5" s="581" t="str">
        <f>'ANEXO 01-ORÇAMENTO'!$A$5</f>
        <v>SOLICITANTE: SECRETARIA MUNICIPAL DE EDUCAÇÃO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82"/>
      <c r="U5" s="65"/>
      <c r="V5" s="65"/>
      <c r="W5" s="65"/>
      <c r="X5" s="65"/>
      <c r="Y5" s="65"/>
    </row>
    <row r="6" spans="1:25" ht="15" customHeight="1" x14ac:dyDescent="0.2">
      <c r="A6" s="572" t="str">
        <f>'ANEXO 01-ORÇAMENTO'!$A$6</f>
        <v>OBJETO: Reforma da Escola Salgado Filho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351"/>
      <c r="U6" s="65"/>
      <c r="V6" s="65"/>
      <c r="W6" s="65"/>
      <c r="X6" s="65"/>
      <c r="Y6" s="65"/>
    </row>
    <row r="7" spans="1:25" ht="15" customHeight="1" x14ac:dyDescent="0.2">
      <c r="A7" s="359" t="str">
        <f>'ANEXO 01-ORÇAMENTO'!$A$7</f>
        <v>LOCAL DA OBRA: Rua Mario Sicca esquina Rua Julio Ortiz Cunha, Bairro Passo da Cruz</v>
      </c>
      <c r="B7" s="352"/>
      <c r="C7" s="352"/>
      <c r="D7" s="352"/>
      <c r="E7" s="352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4"/>
      <c r="U7" s="65"/>
      <c r="V7" s="65"/>
      <c r="W7" s="65"/>
      <c r="X7" s="65"/>
      <c r="Y7" s="65"/>
    </row>
    <row r="8" spans="1:25" ht="15" customHeight="1" thickBot="1" x14ac:dyDescent="0.25">
      <c r="A8" s="355"/>
      <c r="B8" s="356"/>
      <c r="C8" s="356"/>
      <c r="D8" s="356"/>
      <c r="E8" s="356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8"/>
      <c r="U8" s="65"/>
      <c r="V8" s="65"/>
      <c r="W8" s="65"/>
      <c r="X8" s="65"/>
      <c r="Y8" s="65"/>
    </row>
    <row r="9" spans="1:25" s="65" customFormat="1" ht="15" customHeight="1" x14ac:dyDescent="0.2">
      <c r="A9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575"/>
      <c r="C9" s="575"/>
      <c r="D9" s="57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6"/>
    </row>
    <row r="10" spans="1:25" s="65" customFormat="1" ht="15" customHeight="1" x14ac:dyDescent="0.2">
      <c r="A10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575"/>
      <c r="C10" s="575"/>
      <c r="D10" s="57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6"/>
    </row>
    <row r="11" spans="1:25" s="65" customFormat="1" ht="15" customHeight="1" x14ac:dyDescent="0.2">
      <c r="A11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575"/>
      <c r="C11" s="575"/>
      <c r="D11" s="57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6"/>
    </row>
    <row r="12" spans="1:25" s="65" customFormat="1" ht="15" customHeight="1" x14ac:dyDescent="0.2">
      <c r="A12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575"/>
      <c r="C12" s="575"/>
      <c r="D12" s="57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6"/>
    </row>
    <row r="13" spans="1:25" s="65" customFormat="1" ht="15" customHeight="1" x14ac:dyDescent="0.2">
      <c r="A13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575"/>
      <c r="C13" s="575"/>
      <c r="D13" s="57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6"/>
    </row>
    <row r="14" spans="1:25" s="65" customFormat="1" ht="15" customHeight="1" x14ac:dyDescent="0.2">
      <c r="A14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575"/>
      <c r="C14" s="575"/>
      <c r="D14" s="57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6"/>
    </row>
    <row r="15" spans="1:25" s="65" customFormat="1" ht="15" customHeight="1" x14ac:dyDescent="0.2">
      <c r="A15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575"/>
      <c r="C15" s="575"/>
      <c r="D15" s="57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6"/>
    </row>
    <row r="16" spans="1:25" s="65" customFormat="1" ht="15" customHeight="1" x14ac:dyDescent="0.2">
      <c r="A16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575"/>
      <c r="C16" s="575"/>
      <c r="D16" s="57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6"/>
    </row>
    <row r="17" spans="1:20" s="65" customFormat="1" ht="15" customHeight="1" x14ac:dyDescent="0.2">
      <c r="A17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575"/>
      <c r="C17" s="575"/>
      <c r="D17" s="57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6"/>
    </row>
    <row r="18" spans="1:20" s="65" customFormat="1" ht="15" customHeight="1" x14ac:dyDescent="0.2">
      <c r="A18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575"/>
      <c r="C18" s="575"/>
      <c r="D18" s="57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6"/>
    </row>
    <row r="19" spans="1:20" s="65" customFormat="1" ht="15" customHeight="1" x14ac:dyDescent="0.2">
      <c r="A19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575"/>
      <c r="C19" s="575"/>
      <c r="D19" s="57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6"/>
    </row>
    <row r="20" spans="1:20" s="65" customFormat="1" ht="15" customHeight="1" x14ac:dyDescent="0.2">
      <c r="A20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575"/>
      <c r="C20" s="575"/>
      <c r="D20" s="57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6"/>
    </row>
    <row r="21" spans="1:20" s="65" customFormat="1" ht="15" customHeight="1" x14ac:dyDescent="0.2">
      <c r="A21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575"/>
      <c r="C21" s="575"/>
      <c r="D21" s="57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6"/>
    </row>
    <row r="22" spans="1:20" s="65" customFormat="1" ht="15" customHeight="1" x14ac:dyDescent="0.2">
      <c r="A22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575"/>
      <c r="C22" s="575"/>
      <c r="D22" s="57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6"/>
    </row>
    <row r="23" spans="1:20" s="65" customFormat="1" ht="15" customHeight="1" x14ac:dyDescent="0.2">
      <c r="A23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575"/>
      <c r="C23" s="575"/>
      <c r="D23" s="57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6"/>
    </row>
    <row r="24" spans="1:20" s="65" customFormat="1" ht="15" customHeight="1" x14ac:dyDescent="0.2">
      <c r="A24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575"/>
      <c r="C24" s="575"/>
      <c r="D24" s="57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6"/>
    </row>
    <row r="25" spans="1:20" s="65" customFormat="1" ht="15" customHeight="1" x14ac:dyDescent="0.2">
      <c r="A25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575"/>
      <c r="C25" s="575"/>
      <c r="D25" s="57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6"/>
    </row>
    <row r="26" spans="1:20" s="65" customFormat="1" ht="15" customHeight="1" x14ac:dyDescent="0.2">
      <c r="A26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575"/>
      <c r="C26" s="575"/>
      <c r="D26" s="57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6"/>
    </row>
    <row r="27" spans="1:20" s="65" customFormat="1" ht="15" customHeight="1" x14ac:dyDescent="0.2">
      <c r="A27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575"/>
      <c r="C27" s="575"/>
      <c r="D27" s="57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6"/>
    </row>
    <row r="28" spans="1:20" s="65" customFormat="1" ht="15" customHeight="1" x14ac:dyDescent="0.2">
      <c r="A28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575"/>
      <c r="C28" s="575"/>
      <c r="D28" s="57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6"/>
    </row>
    <row r="29" spans="1:20" s="65" customFormat="1" ht="15" customHeight="1" x14ac:dyDescent="0.2">
      <c r="A29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575"/>
      <c r="C29" s="575"/>
      <c r="D29" s="57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6"/>
    </row>
    <row r="30" spans="1:20" s="65" customFormat="1" ht="15" customHeight="1" x14ac:dyDescent="0.2">
      <c r="A30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575"/>
      <c r="C30" s="575"/>
      <c r="D30" s="575"/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5"/>
      <c r="P30" s="525"/>
      <c r="Q30" s="525"/>
      <c r="R30" s="525"/>
      <c r="S30" s="525"/>
      <c r="T30" s="526"/>
    </row>
    <row r="31" spans="1:20" s="65" customFormat="1" ht="15" customHeight="1" x14ac:dyDescent="0.2">
      <c r="A31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575"/>
      <c r="C31" s="575"/>
      <c r="D31" s="57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6"/>
    </row>
    <row r="32" spans="1:20" s="65" customFormat="1" ht="15" customHeight="1" x14ac:dyDescent="0.2">
      <c r="A32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575"/>
      <c r="C32" s="575"/>
      <c r="D32" s="575"/>
      <c r="E32" s="525"/>
      <c r="F32" s="525"/>
      <c r="G32" s="525"/>
      <c r="H32" s="525"/>
      <c r="I32" s="525"/>
      <c r="J32" s="525"/>
      <c r="K32" s="525"/>
      <c r="L32" s="525"/>
      <c r="M32" s="525"/>
      <c r="N32" s="525"/>
      <c r="O32" s="525"/>
      <c r="P32" s="525"/>
      <c r="Q32" s="525"/>
      <c r="R32" s="525"/>
      <c r="S32" s="525"/>
      <c r="T32" s="526"/>
    </row>
    <row r="33" spans="1:20" s="65" customFormat="1" ht="15" customHeight="1" x14ac:dyDescent="0.2">
      <c r="A33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575"/>
      <c r="C33" s="575"/>
      <c r="D33" s="57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6"/>
    </row>
    <row r="34" spans="1:20" s="65" customFormat="1" ht="15" customHeight="1" x14ac:dyDescent="0.2">
      <c r="A34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575"/>
      <c r="C34" s="575"/>
      <c r="D34" s="57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6"/>
    </row>
    <row r="35" spans="1:20" s="65" customFormat="1" ht="15" customHeight="1" x14ac:dyDescent="0.2">
      <c r="A35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575"/>
      <c r="C35" s="575"/>
      <c r="D35" s="57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6"/>
    </row>
    <row r="36" spans="1:20" s="65" customFormat="1" ht="15" customHeight="1" x14ac:dyDescent="0.2">
      <c r="A36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575"/>
      <c r="C36" s="575"/>
      <c r="D36" s="57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6"/>
    </row>
    <row r="37" spans="1:20" s="65" customFormat="1" ht="15" customHeight="1" x14ac:dyDescent="0.2">
      <c r="A37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575"/>
      <c r="C37" s="575"/>
      <c r="D37" s="57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6"/>
    </row>
    <row r="38" spans="1:20" s="65" customFormat="1" ht="15" customHeight="1" x14ac:dyDescent="0.2">
      <c r="A38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575"/>
      <c r="C38" s="575"/>
      <c r="D38" s="57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6"/>
    </row>
    <row r="39" spans="1:20" s="65" customFormat="1" ht="15" customHeight="1" x14ac:dyDescent="0.2">
      <c r="A39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575"/>
      <c r="C39" s="575"/>
      <c r="D39" s="57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6"/>
    </row>
    <row r="40" spans="1:20" s="65" customFormat="1" ht="15" customHeight="1" x14ac:dyDescent="0.2">
      <c r="A40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575"/>
      <c r="C40" s="575"/>
      <c r="D40" s="575"/>
      <c r="E40" s="525"/>
      <c r="F40" s="525"/>
      <c r="G40" s="525"/>
      <c r="H40" s="525"/>
      <c r="I40" s="525"/>
      <c r="J40" s="525"/>
      <c r="K40" s="525"/>
      <c r="L40" s="525"/>
      <c r="M40" s="525"/>
      <c r="N40" s="525"/>
      <c r="O40" s="525"/>
      <c r="P40" s="525"/>
      <c r="Q40" s="525"/>
      <c r="R40" s="525"/>
      <c r="S40" s="525"/>
      <c r="T40" s="526"/>
    </row>
    <row r="41" spans="1:20" s="65" customFormat="1" ht="15" customHeight="1" x14ac:dyDescent="0.2">
      <c r="A41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575"/>
      <c r="C41" s="575"/>
      <c r="D41" s="57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6"/>
    </row>
    <row r="42" spans="1:20" s="65" customFormat="1" ht="15" customHeight="1" x14ac:dyDescent="0.2">
      <c r="A42" s="57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575"/>
      <c r="C42" s="575"/>
      <c r="D42" s="57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6"/>
    </row>
    <row r="43" spans="1:20" s="65" customFormat="1" ht="15" customHeight="1" x14ac:dyDescent="0.2">
      <c r="A43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525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6"/>
    </row>
    <row r="44" spans="1:20" s="65" customFormat="1" ht="15" customHeight="1" x14ac:dyDescent="0.2">
      <c r="A44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6"/>
    </row>
    <row r="45" spans="1:20" s="65" customFormat="1" ht="15" customHeight="1" x14ac:dyDescent="0.2">
      <c r="A45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6"/>
    </row>
    <row r="46" spans="1:20" s="65" customFormat="1" ht="15" customHeight="1" x14ac:dyDescent="0.2">
      <c r="A46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525"/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6"/>
    </row>
    <row r="47" spans="1:20" s="65" customFormat="1" ht="15" customHeight="1" x14ac:dyDescent="0.2">
      <c r="A47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6"/>
    </row>
    <row r="48" spans="1:20" s="65" customFormat="1" ht="15" customHeight="1" x14ac:dyDescent="0.2">
      <c r="A48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6"/>
    </row>
    <row r="49" spans="1:20" s="65" customFormat="1" ht="15" customHeight="1" x14ac:dyDescent="0.2">
      <c r="A49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6"/>
    </row>
    <row r="50" spans="1:20" s="65" customFormat="1" ht="15" customHeight="1" x14ac:dyDescent="0.2">
      <c r="A50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525"/>
      <c r="C50" s="525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6"/>
    </row>
    <row r="51" spans="1:20" s="65" customFormat="1" ht="15" customHeight="1" x14ac:dyDescent="0.2">
      <c r="A51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6"/>
    </row>
    <row r="52" spans="1:20" s="65" customFormat="1" ht="15" customHeight="1" x14ac:dyDescent="0.2">
      <c r="A52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6"/>
    </row>
    <row r="53" spans="1:20" s="65" customFormat="1" ht="15" customHeight="1" x14ac:dyDescent="0.2">
      <c r="A53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6"/>
    </row>
    <row r="54" spans="1:20" s="65" customFormat="1" ht="15" customHeight="1" x14ac:dyDescent="0.2">
      <c r="A54" s="524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6"/>
    </row>
    <row r="55" spans="1:20" s="65" customFormat="1" ht="15" customHeight="1" x14ac:dyDescent="0.2">
      <c r="A55" s="524" t="e">
        <f>IF(#REF!&lt;&gt;"OK", "O valor de BDI sem a desoneração está fora da faixa admitida no Acórdão TCU Plenária 2622/2013.",".")</f>
        <v>#REF!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6"/>
    </row>
    <row r="56" spans="1:20" s="65" customFormat="1" ht="18" x14ac:dyDescent="0.2">
      <c r="A56" s="552" t="s">
        <v>271</v>
      </c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4"/>
    </row>
    <row r="57" spans="1:20" s="65" customFormat="1" ht="151.5" customHeight="1" x14ac:dyDescent="0.2">
      <c r="A57" s="555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7"/>
    </row>
    <row r="58" spans="1:20" ht="15" customHeight="1" x14ac:dyDescent="0.2">
      <c r="A58" s="578"/>
      <c r="B58" s="579"/>
      <c r="C58" s="579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579"/>
      <c r="T58" s="580"/>
    </row>
    <row r="59" spans="1:20" s="84" customFormat="1" ht="24" customHeight="1" x14ac:dyDescent="0.2">
      <c r="A59" s="543"/>
      <c r="B59" s="544"/>
      <c r="C59" s="544"/>
      <c r="D59" s="544"/>
      <c r="E59" s="544"/>
      <c r="F59" s="544"/>
      <c r="G59" s="544"/>
      <c r="H59" s="544"/>
      <c r="I59" s="545" t="s">
        <v>288</v>
      </c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7"/>
    </row>
    <row r="60" spans="1:20" s="84" customFormat="1" ht="24" customHeight="1" x14ac:dyDescent="0.2">
      <c r="A60" s="548"/>
      <c r="B60" s="549"/>
      <c r="C60" s="549"/>
      <c r="D60" s="549"/>
      <c r="E60" s="549"/>
      <c r="F60" s="549"/>
      <c r="G60" s="549"/>
      <c r="H60" s="549"/>
      <c r="I60" s="550" t="s">
        <v>89</v>
      </c>
      <c r="J60" s="550"/>
      <c r="K60" s="550"/>
      <c r="L60" s="550"/>
      <c r="M60" s="550"/>
      <c r="N60" s="550"/>
      <c r="O60" s="550"/>
      <c r="P60" s="550"/>
      <c r="Q60" s="550"/>
      <c r="R60" s="550"/>
      <c r="S60" s="550"/>
      <c r="T60" s="551"/>
    </row>
    <row r="61" spans="1:20" s="84" customFormat="1" ht="24" customHeight="1" x14ac:dyDescent="0.2">
      <c r="A61" s="562" t="s">
        <v>272</v>
      </c>
      <c r="B61" s="563"/>
      <c r="C61" s="563"/>
      <c r="D61" s="563"/>
      <c r="E61" s="563"/>
      <c r="F61" s="563"/>
      <c r="G61" s="563"/>
      <c r="H61" s="563"/>
      <c r="I61" s="564">
        <f>'ANEXO 01-ORÇAMENTO'!B125</f>
        <v>43409</v>
      </c>
      <c r="J61" s="564"/>
      <c r="K61" s="564"/>
      <c r="L61" s="564"/>
      <c r="M61" s="564"/>
      <c r="N61" s="564"/>
      <c r="O61" s="564"/>
      <c r="P61" s="564"/>
      <c r="Q61" s="564"/>
      <c r="R61" s="564"/>
      <c r="S61" s="564"/>
      <c r="T61" s="583"/>
    </row>
    <row r="62" spans="1:20" s="84" customFormat="1" ht="24" customHeight="1" x14ac:dyDescent="0.2">
      <c r="A62" s="567" t="s">
        <v>62</v>
      </c>
      <c r="B62" s="568"/>
      <c r="C62" s="568"/>
      <c r="D62" s="568"/>
      <c r="E62" s="568"/>
      <c r="F62" s="568"/>
      <c r="G62" s="568"/>
      <c r="H62" s="568"/>
      <c r="I62" s="576" t="str">
        <f>'ANEXO 01-ORÇAMENTO'!A125</f>
        <v>DATA</v>
      </c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7"/>
    </row>
    <row r="63" spans="1:20" s="65" customFormat="1" ht="14.25" customHeight="1" x14ac:dyDescent="0.2"/>
    <row r="64" spans="1:20" s="65" customFormat="1" x14ac:dyDescent="0.2"/>
    <row r="65" s="65" customFormat="1" x14ac:dyDescent="0.2"/>
    <row r="66" s="65" customFormat="1" x14ac:dyDescent="0.2"/>
    <row r="67" s="65" customFormat="1" x14ac:dyDescent="0.2"/>
    <row r="68" s="65" customFormat="1" x14ac:dyDescent="0.2"/>
    <row r="69" s="65" customFormat="1" x14ac:dyDescent="0.2"/>
    <row r="70" s="65" customFormat="1" x14ac:dyDescent="0.2"/>
    <row r="71" s="65" customFormat="1" x14ac:dyDescent="0.2"/>
    <row r="72" s="65" customFormat="1" x14ac:dyDescent="0.2"/>
    <row r="73" s="65" customFormat="1" ht="12.75" customHeight="1" x14ac:dyDescent="0.2"/>
    <row r="74" s="65" customFormat="1" x14ac:dyDescent="0.2"/>
    <row r="75" s="65" customFormat="1" x14ac:dyDescent="0.2"/>
    <row r="76" s="65" customFormat="1" x14ac:dyDescent="0.2"/>
    <row r="77" s="65" customFormat="1" x14ac:dyDescent="0.2"/>
    <row r="78" s="65" customFormat="1" x14ac:dyDescent="0.2"/>
    <row r="79" s="65" customFormat="1" x14ac:dyDescent="0.2"/>
    <row r="80" s="65" customFormat="1" x14ac:dyDescent="0.2"/>
    <row r="81" s="65" customFormat="1" x14ac:dyDescent="0.2"/>
    <row r="82" s="65" customFormat="1" x14ac:dyDescent="0.2"/>
    <row r="83" s="65" customFormat="1" x14ac:dyDescent="0.2"/>
    <row r="84" s="65" customFormat="1" x14ac:dyDescent="0.2"/>
    <row r="85" s="65" customFormat="1" x14ac:dyDescent="0.2"/>
    <row r="86" s="65" customFormat="1" x14ac:dyDescent="0.2"/>
    <row r="87" s="65" customFormat="1" x14ac:dyDescent="0.2"/>
    <row r="88" s="65" customFormat="1" x14ac:dyDescent="0.2"/>
    <row r="89" s="65" customFormat="1" x14ac:dyDescent="0.2"/>
    <row r="90" s="65" customFormat="1" x14ac:dyDescent="0.2"/>
    <row r="91" s="65" customFormat="1" x14ac:dyDescent="0.2"/>
    <row r="92" s="65" customFormat="1" x14ac:dyDescent="0.2"/>
    <row r="93" s="65" customFormat="1" x14ac:dyDescent="0.2"/>
    <row r="94" s="65" customFormat="1" x14ac:dyDescent="0.2"/>
    <row r="95" s="65" customFormat="1" x14ac:dyDescent="0.2"/>
    <row r="96" s="65" customFormat="1" x14ac:dyDescent="0.2"/>
    <row r="97" s="65" customFormat="1" x14ac:dyDescent="0.2"/>
    <row r="98" s="65" customFormat="1" x14ac:dyDescent="0.2"/>
    <row r="99" s="65" customFormat="1" x14ac:dyDescent="0.2"/>
    <row r="100" s="65" customFormat="1" x14ac:dyDescent="0.2"/>
    <row r="101" s="65" customFormat="1" x14ac:dyDescent="0.2"/>
    <row r="102" s="65" customFormat="1" x14ac:dyDescent="0.2"/>
    <row r="103" s="65" customFormat="1" x14ac:dyDescent="0.2"/>
    <row r="104" s="65" customFormat="1" x14ac:dyDescent="0.2"/>
    <row r="105" s="65" customFormat="1" x14ac:dyDescent="0.2"/>
    <row r="106" s="65" customFormat="1" x14ac:dyDescent="0.2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591" t="s">
        <v>15</v>
      </c>
      <c r="D4" s="591"/>
      <c r="E4" s="591"/>
      <c r="F4" s="591"/>
      <c r="G4" s="591"/>
      <c r="H4" s="591"/>
      <c r="I4" s="591" t="s">
        <v>3</v>
      </c>
      <c r="J4" s="591"/>
      <c r="K4" s="591"/>
      <c r="L4" s="591"/>
      <c r="M4" s="591"/>
      <c r="N4" s="591"/>
      <c r="O4" s="591" t="s">
        <v>16</v>
      </c>
      <c r="P4" s="591"/>
      <c r="Q4" s="591"/>
      <c r="R4" s="591"/>
      <c r="S4" s="591"/>
      <c r="T4" s="591"/>
    </row>
    <row r="5" spans="2:20" ht="32.25" thickBot="1" x14ac:dyDescent="0.25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5</v>
      </c>
      <c r="C18" s="592" t="s">
        <v>34</v>
      </c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4"/>
      <c r="O18" s="595" t="s">
        <v>35</v>
      </c>
      <c r="P18" s="596"/>
      <c r="Q18" s="596"/>
      <c r="R18" s="596"/>
      <c r="S18" s="596"/>
      <c r="T18" s="597"/>
    </row>
    <row r="19" spans="2:23" x14ac:dyDescent="0.2">
      <c r="B19" s="20">
        <v>1</v>
      </c>
      <c r="C19" s="584" t="s">
        <v>36</v>
      </c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6"/>
      <c r="O19" s="587">
        <v>20.34</v>
      </c>
      <c r="P19" s="588"/>
      <c r="Q19" s="589">
        <v>22.12</v>
      </c>
      <c r="R19" s="589"/>
      <c r="S19" s="589">
        <v>25</v>
      </c>
      <c r="T19" s="590"/>
    </row>
    <row r="20" spans="2:23" x14ac:dyDescent="0.2">
      <c r="B20" s="21">
        <v>2</v>
      </c>
      <c r="C20" s="598" t="s">
        <v>37</v>
      </c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600"/>
      <c r="O20" s="601">
        <v>19.600000000000001</v>
      </c>
      <c r="P20" s="602"/>
      <c r="Q20" s="603">
        <v>20.97</v>
      </c>
      <c r="R20" s="603"/>
      <c r="S20" s="603">
        <v>24.23</v>
      </c>
      <c r="T20" s="604"/>
    </row>
    <row r="21" spans="2:23" x14ac:dyDescent="0.2">
      <c r="B21" s="21">
        <v>3</v>
      </c>
      <c r="C21" s="598" t="s">
        <v>38</v>
      </c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600"/>
      <c r="O21" s="601">
        <v>20.76</v>
      </c>
      <c r="P21" s="602"/>
      <c r="Q21" s="603">
        <v>24.18</v>
      </c>
      <c r="R21" s="603"/>
      <c r="S21" s="603">
        <v>26.44</v>
      </c>
      <c r="T21" s="604"/>
    </row>
    <row r="22" spans="2:23" x14ac:dyDescent="0.2">
      <c r="B22" s="21">
        <v>4</v>
      </c>
      <c r="C22" s="598" t="s">
        <v>39</v>
      </c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600"/>
      <c r="O22" s="601">
        <v>24</v>
      </c>
      <c r="P22" s="602"/>
      <c r="Q22" s="603">
        <v>25.84</v>
      </c>
      <c r="R22" s="603"/>
      <c r="S22" s="603">
        <v>27.86</v>
      </c>
      <c r="T22" s="604"/>
    </row>
    <row r="23" spans="2:23" x14ac:dyDescent="0.2">
      <c r="B23" s="21">
        <v>5</v>
      </c>
      <c r="C23" s="598" t="s">
        <v>40</v>
      </c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600"/>
      <c r="O23" s="601">
        <v>22.8</v>
      </c>
      <c r="P23" s="602"/>
      <c r="Q23" s="603">
        <v>27.48</v>
      </c>
      <c r="R23" s="603"/>
      <c r="S23" s="603">
        <v>30.95</v>
      </c>
      <c r="T23" s="604"/>
    </row>
    <row r="24" spans="2:23" ht="13.5" thickBot="1" x14ac:dyDescent="0.25">
      <c r="B24" s="22">
        <v>6</v>
      </c>
      <c r="C24" s="616" t="s">
        <v>41</v>
      </c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8"/>
      <c r="O24" s="619">
        <v>11.1</v>
      </c>
      <c r="P24" s="620"/>
      <c r="Q24" s="608">
        <v>14.02</v>
      </c>
      <c r="R24" s="608"/>
      <c r="S24" s="608">
        <v>16.8</v>
      </c>
      <c r="T24" s="609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.5" thickBot="1" x14ac:dyDescent="0.3">
      <c r="B26" s="18">
        <v>1</v>
      </c>
    </row>
    <row r="27" spans="2:23" ht="16.5" thickBot="1" x14ac:dyDescent="0.3">
      <c r="B27" s="19" t="s">
        <v>43</v>
      </c>
      <c r="C27" s="605"/>
      <c r="D27" s="606"/>
      <c r="E27" s="606"/>
      <c r="F27" s="606"/>
      <c r="G27" s="606"/>
      <c r="H27" s="606"/>
      <c r="I27" s="607"/>
    </row>
    <row r="28" spans="2:23" x14ac:dyDescent="0.2">
      <c r="B28" s="21">
        <v>1</v>
      </c>
      <c r="C28" s="610" t="s">
        <v>1</v>
      </c>
      <c r="D28" s="611"/>
      <c r="E28" s="611"/>
      <c r="F28" s="611"/>
      <c r="G28" s="611"/>
      <c r="H28" s="611"/>
      <c r="I28" s="612"/>
    </row>
    <row r="29" spans="2:23" ht="13.5" thickBot="1" x14ac:dyDescent="0.25">
      <c r="B29" s="21">
        <v>2</v>
      </c>
      <c r="C29" s="613" t="s">
        <v>2</v>
      </c>
      <c r="D29" s="614"/>
      <c r="E29" s="614"/>
      <c r="F29" s="614"/>
      <c r="G29" s="614"/>
      <c r="H29" s="614"/>
      <c r="I29" s="615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ANEXO 01-ORÇAMENTO</vt:lpstr>
      <vt:lpstr>ANEXO 02-BDI</vt:lpstr>
      <vt:lpstr>ANEXO 03-CRONOGRAMA</vt:lpstr>
      <vt:lpstr>ANEXO 04- ENCARGOS SOCIAIS</vt:lpstr>
      <vt:lpstr>Plan4</vt:lpstr>
      <vt:lpstr>'ANEXO 01-ORÇAMENTO'!Area_de_impressao</vt:lpstr>
      <vt:lpstr>'ANEXO 02-BDI'!Area_de_impressao</vt:lpstr>
      <vt:lpstr>'ANEXO 03-CRONOGRAMA'!Area_de_impressao</vt:lpstr>
      <vt:lpstr>'ANEXO 01-ORÇAMENTO'!Titulos_de_impressao</vt:lpstr>
      <vt:lpstr>'ANEXO 03-CRONOGRAMA'!Titulos_de_impressao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Cátia - Licitações</cp:lastModifiedBy>
  <cp:lastPrinted>2018-11-05T13:11:27Z</cp:lastPrinted>
  <dcterms:created xsi:type="dcterms:W3CDTF">2014-06-24T16:50:41Z</dcterms:created>
  <dcterms:modified xsi:type="dcterms:W3CDTF">2018-12-19T13:26:58Z</dcterms:modified>
</cp:coreProperties>
</file>