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Y:\Documentos Ewerton\EDITAIS - 2019\T. PREÇOS\TP 004 - ANEXOS\"/>
    </mc:Choice>
  </mc:AlternateContent>
  <bookViews>
    <workbookView xWindow="0" yWindow="0" windowWidth="20730" windowHeight="11760" tabRatio="852" activeTab="2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Plan4" sheetId="14" state="hidden" r:id="rId5"/>
  </sheets>
  <externalReferences>
    <externalReference r:id="rId6"/>
  </externalReferences>
  <definedNames>
    <definedName name="_xlnm.Print_Area" localSheetId="0">'ANEXO 01-ORÇAMENTO'!$A$1:$J$79</definedName>
    <definedName name="_xlnm.Print_Area" localSheetId="1">'ANEXO 02-BDI'!$A$1:$T$34</definedName>
    <definedName name="_xlnm.Print_Area" localSheetId="2">'ANEXO 03-CRONOGRAMA'!$A$1:$N$70</definedName>
    <definedName name="_xlnm.Print_Titles" localSheetId="0">'ANEXO 01-ORÇAMENTO'!$16:$16</definedName>
    <definedName name="_xlnm.Print_Titles" localSheetId="2">'ANEXO 03-CRONOGRAMA'!$9:$9</definedName>
  </definedNames>
  <calcPr calcId="152511" fullPrecision="0"/>
</workbook>
</file>

<file path=xl/calcChain.xml><?xml version="1.0" encoding="utf-8"?>
<calcChain xmlns="http://schemas.openxmlformats.org/spreadsheetml/2006/main">
  <c r="J70" i="18" l="1"/>
  <c r="I70" i="18"/>
  <c r="J69" i="18"/>
  <c r="I69" i="18"/>
  <c r="J64" i="18"/>
  <c r="I64" i="18"/>
  <c r="K64" i="18" s="1"/>
  <c r="I34" i="18"/>
  <c r="J34" i="18"/>
  <c r="J33" i="18"/>
  <c r="J28" i="18"/>
  <c r="J21" i="18"/>
  <c r="I21" i="18"/>
  <c r="K22" i="18" l="1"/>
  <c r="K25" i="18"/>
  <c r="K29" i="18"/>
  <c r="K30" i="18"/>
  <c r="K35" i="18"/>
  <c r="K40" i="18"/>
  <c r="K65" i="18"/>
  <c r="K66" i="18"/>
  <c r="A24" i="20" l="1"/>
  <c r="B24" i="20"/>
  <c r="C24" i="20"/>
  <c r="D24" i="20"/>
  <c r="E24" i="20"/>
  <c r="F24" i="20"/>
  <c r="A25" i="20"/>
  <c r="B25" i="20"/>
  <c r="C25" i="20"/>
  <c r="D25" i="20"/>
  <c r="E25" i="20"/>
  <c r="F25" i="20"/>
  <c r="A26" i="20"/>
  <c r="B26" i="20"/>
  <c r="C26" i="20"/>
  <c r="D26" i="20"/>
  <c r="E26" i="20"/>
  <c r="F26" i="20"/>
  <c r="A34" i="20"/>
  <c r="B34" i="20"/>
  <c r="C34" i="20"/>
  <c r="D34" i="20"/>
  <c r="E34" i="20"/>
  <c r="F34" i="20"/>
  <c r="A35" i="20"/>
  <c r="B35" i="20"/>
  <c r="C35" i="20"/>
  <c r="D35" i="20"/>
  <c r="E35" i="20"/>
  <c r="F35" i="20"/>
  <c r="A36" i="20"/>
  <c r="B36" i="20"/>
  <c r="C36" i="20"/>
  <c r="D36" i="20"/>
  <c r="E36" i="20"/>
  <c r="F36" i="20"/>
  <c r="A37" i="20"/>
  <c r="B37" i="20"/>
  <c r="C37" i="20"/>
  <c r="D37" i="20"/>
  <c r="E37" i="20"/>
  <c r="F37" i="20"/>
  <c r="A38" i="20"/>
  <c r="B38" i="20"/>
  <c r="C38" i="20"/>
  <c r="D38" i="20"/>
  <c r="E38" i="20"/>
  <c r="F38" i="20"/>
  <c r="A39" i="20"/>
  <c r="B39" i="20"/>
  <c r="C39" i="20"/>
  <c r="D39" i="20"/>
  <c r="E39" i="20"/>
  <c r="F39" i="20"/>
  <c r="A40" i="20"/>
  <c r="B40" i="20"/>
  <c r="C40" i="20"/>
  <c r="D40" i="20"/>
  <c r="E40" i="20"/>
  <c r="F40" i="20"/>
  <c r="A41" i="20"/>
  <c r="B41" i="20"/>
  <c r="C41" i="20"/>
  <c r="D41" i="20"/>
  <c r="E41" i="20"/>
  <c r="F41" i="20"/>
  <c r="A42" i="20"/>
  <c r="B42" i="20"/>
  <c r="C42" i="20"/>
  <c r="D42" i="20"/>
  <c r="E42" i="20"/>
  <c r="F42" i="20"/>
  <c r="A43" i="20"/>
  <c r="B43" i="20"/>
  <c r="C43" i="20"/>
  <c r="D43" i="20"/>
  <c r="E43" i="20"/>
  <c r="F43" i="20"/>
  <c r="A44" i="20"/>
  <c r="B44" i="20"/>
  <c r="C44" i="20"/>
  <c r="D44" i="20"/>
  <c r="E44" i="20"/>
  <c r="F44" i="20"/>
  <c r="A45" i="20"/>
  <c r="B45" i="20"/>
  <c r="C45" i="20"/>
  <c r="D45" i="20"/>
  <c r="E45" i="20"/>
  <c r="F45" i="20"/>
  <c r="A46" i="20"/>
  <c r="B46" i="20"/>
  <c r="C46" i="20"/>
  <c r="D46" i="20"/>
  <c r="E46" i="20"/>
  <c r="F46" i="20"/>
  <c r="A47" i="20"/>
  <c r="B47" i="20"/>
  <c r="C47" i="20"/>
  <c r="D47" i="20"/>
  <c r="E47" i="20"/>
  <c r="F47" i="20"/>
  <c r="A48" i="20"/>
  <c r="B48" i="20"/>
  <c r="C48" i="20"/>
  <c r="D48" i="20"/>
  <c r="E48" i="20"/>
  <c r="F48" i="20"/>
  <c r="A49" i="20"/>
  <c r="B49" i="20"/>
  <c r="C49" i="20"/>
  <c r="D49" i="20"/>
  <c r="E49" i="20"/>
  <c r="F49" i="20"/>
  <c r="A50" i="20"/>
  <c r="B50" i="20"/>
  <c r="C50" i="20"/>
  <c r="D50" i="20"/>
  <c r="E50" i="20"/>
  <c r="F50" i="20"/>
  <c r="A51" i="20"/>
  <c r="B51" i="20"/>
  <c r="C51" i="20"/>
  <c r="D51" i="20"/>
  <c r="E51" i="20"/>
  <c r="F51" i="20"/>
  <c r="A52" i="20"/>
  <c r="B52" i="20"/>
  <c r="C52" i="20"/>
  <c r="D52" i="20"/>
  <c r="E52" i="20"/>
  <c r="F52" i="20"/>
  <c r="A53" i="20"/>
  <c r="B53" i="20"/>
  <c r="C53" i="20"/>
  <c r="D53" i="20"/>
  <c r="E53" i="20"/>
  <c r="F53" i="20"/>
  <c r="A54" i="20"/>
  <c r="B54" i="20"/>
  <c r="C54" i="20"/>
  <c r="D54" i="20"/>
  <c r="E54" i="20"/>
  <c r="F54" i="20"/>
  <c r="A55" i="20"/>
  <c r="B55" i="20"/>
  <c r="C55" i="20"/>
  <c r="D55" i="20"/>
  <c r="E55" i="20"/>
  <c r="F55" i="20"/>
  <c r="A56" i="20"/>
  <c r="B56" i="20"/>
  <c r="C56" i="20"/>
  <c r="D56" i="20"/>
  <c r="E56" i="20"/>
  <c r="F56" i="20"/>
  <c r="A13" i="20"/>
  <c r="B13" i="20"/>
  <c r="C13" i="20"/>
  <c r="D13" i="20"/>
  <c r="E13" i="20"/>
  <c r="F13" i="20"/>
  <c r="A12" i="20"/>
  <c r="B12" i="20"/>
  <c r="C12" i="20"/>
  <c r="D12" i="20"/>
  <c r="E12" i="20"/>
  <c r="F12" i="20"/>
  <c r="I59" i="21" l="1"/>
  <c r="C58" i="20" l="1"/>
  <c r="B64" i="20"/>
  <c r="C14" i="20" l="1"/>
  <c r="A10" i="20"/>
  <c r="C10" i="20"/>
  <c r="A11" i="20"/>
  <c r="B11" i="20"/>
  <c r="C11" i="20"/>
  <c r="D11" i="20"/>
  <c r="E11" i="20"/>
  <c r="F11" i="20"/>
  <c r="I33" i="15" l="1"/>
  <c r="A7" i="21" l="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15" i="20" l="1"/>
  <c r="A61" i="20"/>
  <c r="B61" i="20"/>
  <c r="C61" i="20"/>
  <c r="D61" i="20"/>
  <c r="E61" i="20"/>
  <c r="F61" i="20"/>
  <c r="C62" i="20"/>
  <c r="A59" i="20"/>
  <c r="C59" i="20"/>
  <c r="A60" i="20"/>
  <c r="B60" i="20"/>
  <c r="C60" i="20"/>
  <c r="D60" i="20"/>
  <c r="E60" i="20"/>
  <c r="F60" i="20"/>
  <c r="C57" i="20"/>
  <c r="A28" i="20"/>
  <c r="C28" i="20"/>
  <c r="A29" i="20"/>
  <c r="B29" i="20"/>
  <c r="C29" i="20"/>
  <c r="D29" i="20"/>
  <c r="E29" i="20"/>
  <c r="F29" i="20"/>
  <c r="A30" i="20"/>
  <c r="B30" i="20"/>
  <c r="C30" i="20"/>
  <c r="D30" i="20"/>
  <c r="E30" i="20"/>
  <c r="F30" i="20"/>
  <c r="A31" i="20"/>
  <c r="B31" i="20"/>
  <c r="C31" i="20"/>
  <c r="D31" i="20"/>
  <c r="E31" i="20"/>
  <c r="F31" i="20"/>
  <c r="C32" i="20"/>
  <c r="A33" i="20"/>
  <c r="C33" i="20"/>
  <c r="A22" i="20"/>
  <c r="C22" i="20"/>
  <c r="C27" i="20"/>
  <c r="C15" i="20"/>
  <c r="B16" i="20"/>
  <c r="C16" i="20"/>
  <c r="D16" i="20"/>
  <c r="E16" i="20"/>
  <c r="F16" i="20"/>
  <c r="C17" i="20"/>
  <c r="A18" i="20"/>
  <c r="C18" i="20"/>
  <c r="A19" i="20"/>
  <c r="B19" i="20"/>
  <c r="C19" i="20"/>
  <c r="D19" i="20"/>
  <c r="E19" i="20"/>
  <c r="F19" i="20"/>
  <c r="A20" i="20"/>
  <c r="B20" i="20"/>
  <c r="C20" i="20"/>
  <c r="D20" i="20"/>
  <c r="E20" i="20"/>
  <c r="F20" i="20"/>
  <c r="C21" i="20"/>
  <c r="A8" i="20"/>
  <c r="A7" i="20"/>
  <c r="A6" i="20"/>
  <c r="A5" i="20"/>
  <c r="A7" i="15" l="1"/>
  <c r="A5" i="15"/>
  <c r="G63" i="20" l="1"/>
  <c r="A29" i="15" l="1"/>
  <c r="H9" i="20" l="1"/>
  <c r="G9" i="20"/>
  <c r="F9" i="20"/>
  <c r="E9" i="20"/>
  <c r="A9" i="20"/>
  <c r="D9" i="20"/>
  <c r="C9" i="20"/>
  <c r="L20" i="15"/>
  <c r="O20" i="15"/>
  <c r="R20" i="15"/>
  <c r="A6" i="15" l="1"/>
  <c r="F22" i="15" l="1"/>
  <c r="E9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G43" i="18" l="1"/>
  <c r="G19" i="18"/>
  <c r="G48" i="18"/>
  <c r="G23" i="18"/>
  <c r="G68" i="18"/>
  <c r="G20" i="18"/>
  <c r="G63" i="18"/>
  <c r="G26" i="18"/>
  <c r="G27" i="18"/>
  <c r="G33" i="18"/>
  <c r="G62" i="18"/>
  <c r="G67" i="18"/>
  <c r="G46" i="18"/>
  <c r="G61" i="18"/>
  <c r="G31" i="18"/>
  <c r="G44" i="18"/>
  <c r="G55" i="18"/>
  <c r="G48" i="20" s="1"/>
  <c r="G32" i="18"/>
  <c r="G25" i="20" s="1"/>
  <c r="G42" i="18"/>
  <c r="G35" i="20" s="1"/>
  <c r="G45" i="18"/>
  <c r="G38" i="20" s="1"/>
  <c r="G59" i="18"/>
  <c r="G52" i="20" s="1"/>
  <c r="G60" i="18"/>
  <c r="G53" i="20" s="1"/>
  <c r="G58" i="18"/>
  <c r="G51" i="20" s="1"/>
  <c r="G57" i="18"/>
  <c r="G50" i="20" s="1"/>
  <c r="G56" i="18"/>
  <c r="G49" i="20" s="1"/>
  <c r="G54" i="18"/>
  <c r="G47" i="20" s="1"/>
  <c r="G52" i="18"/>
  <c r="G45" i="20" s="1"/>
  <c r="G53" i="18"/>
  <c r="G46" i="20" s="1"/>
  <c r="G51" i="18"/>
  <c r="G44" i="20" s="1"/>
  <c r="G49" i="18"/>
  <c r="G42" i="20" s="1"/>
  <c r="G50" i="18"/>
  <c r="G43" i="20" s="1"/>
  <c r="G47" i="18"/>
  <c r="G40" i="20" s="1"/>
  <c r="G41" i="18"/>
  <c r="G34" i="20" s="1"/>
  <c r="G18" i="18"/>
  <c r="G11" i="20" s="1"/>
  <c r="G38" i="18"/>
  <c r="H38" i="18" s="1"/>
  <c r="G37" i="18"/>
  <c r="G36" i="18"/>
  <c r="A30" i="15"/>
  <c r="I14" i="15"/>
  <c r="I19" i="15"/>
  <c r="I16" i="15"/>
  <c r="I15" i="15"/>
  <c r="I26" i="15"/>
  <c r="A27" i="15" s="1"/>
  <c r="I13" i="15"/>
  <c r="I17" i="15"/>
  <c r="I18" i="15"/>
  <c r="I20" i="15"/>
  <c r="I38" i="18" l="1"/>
  <c r="K38" i="18"/>
  <c r="G24" i="20"/>
  <c r="H31" i="18"/>
  <c r="H61" i="18"/>
  <c r="G54" i="20"/>
  <c r="H33" i="18"/>
  <c r="G26" i="20"/>
  <c r="H20" i="18"/>
  <c r="G13" i="20"/>
  <c r="G12" i="20"/>
  <c r="H19" i="18"/>
  <c r="G37" i="20"/>
  <c r="H44" i="18"/>
  <c r="H67" i="18"/>
  <c r="G60" i="20"/>
  <c r="H26" i="18"/>
  <c r="G19" i="20"/>
  <c r="G16" i="20"/>
  <c r="H23" i="18"/>
  <c r="H62" i="18"/>
  <c r="G55" i="20"/>
  <c r="H63" i="18"/>
  <c r="G56" i="20"/>
  <c r="H48" i="18"/>
  <c r="G41" i="20"/>
  <c r="H46" i="18"/>
  <c r="G39" i="20"/>
  <c r="H27" i="18"/>
  <c r="G20" i="20"/>
  <c r="G61" i="20"/>
  <c r="H68" i="18"/>
  <c r="G36" i="20"/>
  <c r="H43" i="18"/>
  <c r="H51" i="18"/>
  <c r="H59" i="18"/>
  <c r="H53" i="18"/>
  <c r="H57" i="18"/>
  <c r="H45" i="18"/>
  <c r="H55" i="18"/>
  <c r="H18" i="18"/>
  <c r="H56" i="18"/>
  <c r="H36" i="18"/>
  <c r="G29" i="20"/>
  <c r="H52" i="18"/>
  <c r="H58" i="18"/>
  <c r="H50" i="18"/>
  <c r="H32" i="18"/>
  <c r="H41" i="18"/>
  <c r="H49" i="18"/>
  <c r="H37" i="18"/>
  <c r="G30" i="20"/>
  <c r="G31" i="20"/>
  <c r="H47" i="18"/>
  <c r="H54" i="18"/>
  <c r="H60" i="18"/>
  <c r="H42" i="18"/>
  <c r="A24" i="15"/>
  <c r="I59" i="18" l="1"/>
  <c r="H52" i="20"/>
  <c r="J31" i="18"/>
  <c r="K31" i="18" s="1"/>
  <c r="H24" i="20"/>
  <c r="K24" i="20" s="1"/>
  <c r="M24" i="20" s="1"/>
  <c r="I54" i="18"/>
  <c r="J54" i="18"/>
  <c r="K54" i="18" s="1"/>
  <c r="H47" i="20"/>
  <c r="M47" i="20" s="1"/>
  <c r="H30" i="20"/>
  <c r="I30" i="20" s="1"/>
  <c r="M30" i="20" s="1"/>
  <c r="I37" i="18"/>
  <c r="J37" i="18"/>
  <c r="K37" i="18" s="1"/>
  <c r="J50" i="18"/>
  <c r="K50" i="18" s="1"/>
  <c r="I50" i="18"/>
  <c r="H43" i="20"/>
  <c r="I36" i="18"/>
  <c r="J36" i="18"/>
  <c r="K36" i="18" s="1"/>
  <c r="I45" i="18"/>
  <c r="J45" i="18"/>
  <c r="K45" i="18" s="1"/>
  <c r="H38" i="20"/>
  <c r="J51" i="18"/>
  <c r="K51" i="18" s="1"/>
  <c r="I51" i="18"/>
  <c r="H44" i="20"/>
  <c r="J46" i="18"/>
  <c r="K46" i="18" s="1"/>
  <c r="H39" i="20"/>
  <c r="I63" i="18"/>
  <c r="J63" i="18"/>
  <c r="K63" i="18" s="1"/>
  <c r="H56" i="20"/>
  <c r="I67" i="18"/>
  <c r="J67" i="18"/>
  <c r="K67" i="18" s="1"/>
  <c r="H60" i="20"/>
  <c r="K60" i="20" s="1"/>
  <c r="M60" i="20" s="1"/>
  <c r="H69" i="18"/>
  <c r="K33" i="18"/>
  <c r="I33" i="18"/>
  <c r="H26" i="20"/>
  <c r="I47" i="18"/>
  <c r="J47" i="18"/>
  <c r="K47" i="18" s="1"/>
  <c r="H40" i="20"/>
  <c r="J58" i="18"/>
  <c r="I58" i="18"/>
  <c r="H51" i="20"/>
  <c r="I57" i="18"/>
  <c r="J57" i="18"/>
  <c r="K57" i="18" s="1"/>
  <c r="H50" i="20"/>
  <c r="I50" i="20" s="1"/>
  <c r="J44" i="18"/>
  <c r="K44" i="18" s="1"/>
  <c r="I44" i="18"/>
  <c r="H37" i="20"/>
  <c r="J60" i="18"/>
  <c r="I60" i="18"/>
  <c r="H53" i="20"/>
  <c r="H34" i="18"/>
  <c r="I32" i="18"/>
  <c r="H25" i="20"/>
  <c r="I55" i="18"/>
  <c r="J55" i="18"/>
  <c r="K55" i="18" s="1"/>
  <c r="H48" i="20"/>
  <c r="I48" i="20" s="1"/>
  <c r="H61" i="20"/>
  <c r="K61" i="20" s="1"/>
  <c r="M61" i="20" s="1"/>
  <c r="J68" i="18"/>
  <c r="I23" i="18"/>
  <c r="J23" i="18"/>
  <c r="H16" i="20"/>
  <c r="K16" i="20" s="1"/>
  <c r="M16" i="20" s="1"/>
  <c r="H24" i="18"/>
  <c r="H12" i="20"/>
  <c r="J19" i="18"/>
  <c r="I49" i="18"/>
  <c r="J49" i="18"/>
  <c r="K49" i="18" s="1"/>
  <c r="H42" i="20"/>
  <c r="J56" i="18"/>
  <c r="I56" i="18"/>
  <c r="H49" i="20"/>
  <c r="I49" i="20" s="1"/>
  <c r="J43" i="18"/>
  <c r="I43" i="18"/>
  <c r="H36" i="20"/>
  <c r="J42" i="18"/>
  <c r="K42" i="18" s="1"/>
  <c r="I42" i="18"/>
  <c r="H35" i="20"/>
  <c r="M35" i="20" s="1"/>
  <c r="I41" i="18"/>
  <c r="J41" i="18"/>
  <c r="K41" i="18" s="1"/>
  <c r="H34" i="20"/>
  <c r="H64" i="18"/>
  <c r="J52" i="18"/>
  <c r="I52" i="18"/>
  <c r="H45" i="20"/>
  <c r="H21" i="18"/>
  <c r="J18" i="18"/>
  <c r="K18" i="18" s="1"/>
  <c r="I53" i="18"/>
  <c r="J53" i="18"/>
  <c r="H46" i="20"/>
  <c r="M46" i="20" s="1"/>
  <c r="J27" i="18"/>
  <c r="I27" i="18"/>
  <c r="H20" i="20"/>
  <c r="K20" i="20" s="1"/>
  <c r="M20" i="20" s="1"/>
  <c r="J48" i="18"/>
  <c r="I48" i="18"/>
  <c r="H41" i="20"/>
  <c r="M41" i="20" s="1"/>
  <c r="I62" i="18"/>
  <c r="J62" i="18"/>
  <c r="K62" i="18" s="1"/>
  <c r="H55" i="20"/>
  <c r="I26" i="18"/>
  <c r="J26" i="18"/>
  <c r="H19" i="20"/>
  <c r="K19" i="20" s="1"/>
  <c r="M19" i="20" s="1"/>
  <c r="H28" i="18"/>
  <c r="H13" i="20"/>
  <c r="J20" i="18"/>
  <c r="I20" i="18"/>
  <c r="J61" i="18"/>
  <c r="K61" i="18" s="1"/>
  <c r="H54" i="20"/>
  <c r="M49" i="20"/>
  <c r="M39" i="20"/>
  <c r="I39" i="20"/>
  <c r="I46" i="20"/>
  <c r="M50" i="20"/>
  <c r="I40" i="20"/>
  <c r="M40" i="20"/>
  <c r="M43" i="20"/>
  <c r="I43" i="20"/>
  <c r="I47" i="20"/>
  <c r="I35" i="20"/>
  <c r="M45" i="20"/>
  <c r="I45" i="20"/>
  <c r="I44" i="20"/>
  <c r="M44" i="20"/>
  <c r="M42" i="20"/>
  <c r="I42" i="20"/>
  <c r="H11" i="20"/>
  <c r="K11" i="20" s="1"/>
  <c r="H29" i="20"/>
  <c r="I29" i="20" s="1"/>
  <c r="H39" i="18"/>
  <c r="H31" i="20"/>
  <c r="K31" i="20" s="1"/>
  <c r="K25" i="20"/>
  <c r="M25" i="20" s="1"/>
  <c r="K13" i="20" l="1"/>
  <c r="M13" i="20"/>
  <c r="M12" i="20"/>
  <c r="K12" i="20"/>
  <c r="M48" i="20"/>
  <c r="I41" i="20"/>
  <c r="I28" i="18"/>
  <c r="K28" i="18"/>
  <c r="H21" i="20"/>
  <c r="K21" i="20" s="1"/>
  <c r="M21" i="20" s="1"/>
  <c r="M55" i="20"/>
  <c r="I55" i="20"/>
  <c r="K27" i="18"/>
  <c r="K52" i="18"/>
  <c r="M36" i="20"/>
  <c r="I36" i="20"/>
  <c r="I24" i="18"/>
  <c r="J24" i="18"/>
  <c r="H17" i="20"/>
  <c r="K17" i="20" s="1"/>
  <c r="M17" i="20" s="1"/>
  <c r="K32" i="18"/>
  <c r="K60" i="18"/>
  <c r="K69" i="18"/>
  <c r="M56" i="20"/>
  <c r="I56" i="20"/>
  <c r="H70" i="18"/>
  <c r="J39" i="18"/>
  <c r="K39" i="18" s="1"/>
  <c r="I39" i="18"/>
  <c r="K48" i="18"/>
  <c r="K56" i="18"/>
  <c r="K68" i="18"/>
  <c r="M37" i="20"/>
  <c r="I37" i="20"/>
  <c r="K58" i="18"/>
  <c r="M26" i="20"/>
  <c r="K26" i="20"/>
  <c r="M52" i="20"/>
  <c r="I52" i="20"/>
  <c r="I54" i="20"/>
  <c r="M54" i="20"/>
  <c r="K20" i="18"/>
  <c r="K26" i="18"/>
  <c r="K53" i="18"/>
  <c r="K43" i="18"/>
  <c r="K19" i="18"/>
  <c r="K23" i="18"/>
  <c r="I53" i="20"/>
  <c r="M53" i="20"/>
  <c r="M51" i="20"/>
  <c r="I51" i="20"/>
  <c r="K59" i="18"/>
  <c r="I34" i="20"/>
  <c r="M34" i="20"/>
  <c r="I38" i="20"/>
  <c r="M38" i="20"/>
  <c r="M31" i="20"/>
  <c r="K32" i="20"/>
  <c r="M29" i="20"/>
  <c r="I32" i="20"/>
  <c r="M11" i="20"/>
  <c r="H14" i="20"/>
  <c r="K14" i="20" s="1"/>
  <c r="M14" i="20" s="1"/>
  <c r="H62" i="20"/>
  <c r="K62" i="20" s="1"/>
  <c r="H57" i="20"/>
  <c r="H32" i="20"/>
  <c r="M32" i="20" s="1"/>
  <c r="H27" i="20"/>
  <c r="K27" i="20" s="1"/>
  <c r="M27" i="20" s="1"/>
  <c r="K34" i="18" l="1"/>
  <c r="K21" i="18"/>
  <c r="K70" i="18"/>
  <c r="K24" i="18"/>
  <c r="K63" i="20"/>
  <c r="M62" i="20"/>
  <c r="I57" i="20"/>
  <c r="I63" i="20" s="1"/>
  <c r="M57" i="20"/>
  <c r="H63" i="20"/>
  <c r="M63" i="20" l="1"/>
</calcChain>
</file>

<file path=xl/sharedStrings.xml><?xml version="1.0" encoding="utf-8"?>
<sst xmlns="http://schemas.openxmlformats.org/spreadsheetml/2006/main" count="266" uniqueCount="198">
  <si>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</si>
  <si>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</si>
  <si>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</si>
  <si>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</si>
  <si>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</si>
  <si>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</si>
  <si>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</si>
  <si>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</si>
  <si>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</si>
  <si>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</si>
  <si>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</si>
  <si>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</si>
  <si>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</si>
  <si>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</si>
  <si>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</si>
  <si>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</si>
  <si>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</si>
  <si>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</si>
  <si>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</si>
  <si>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</si>
  <si>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</si>
  <si>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</si>
  <si>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</si>
  <si>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</si>
  <si>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</si>
  <si>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</si>
  <si>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</si>
  <si>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</si>
  <si>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</si>
  <si>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</si>
  <si>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</si>
  <si>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</si>
  <si>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</si>
  <si>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</si>
  <si>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</si>
  <si>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</si>
  <si>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</si>
  <si>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</si>
  <si>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</si>
  <si>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</si>
  <si>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</si>
  <si>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</si>
  <si>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</si>
  <si>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</si>
  <si>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</si>
  <si>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</si>
  <si>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</si>
  <si>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</si>
  <si>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</si>
  <si>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</si>
  <si>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</si>
  <si>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</si>
  <si>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</si>
  <si>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</si>
  <si>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Total do Item (R$)</t>
  </si>
  <si>
    <t>TOTAL GERAL (R$)</t>
  </si>
  <si>
    <t>Responsável Técnico:</t>
  </si>
  <si>
    <t>%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</si>
  <si>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</si>
  <si>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</si>
  <si>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</si>
  <si>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</si>
  <si>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</si>
  <si>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</si>
  <si>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</si>
  <si>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</si>
  <si>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</si>
  <si>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</si>
  <si>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</si>
  <si>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</si>
  <si>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</si>
  <si>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</si>
  <si>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</si>
  <si>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</si>
  <si>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</si>
  <si>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</si>
  <si>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Sec. Mun. de Educação</t>
  </si>
  <si>
    <t>GILBERTO PRADELLA</t>
  </si>
  <si>
    <t>Arquiteto e Urbanista</t>
  </si>
  <si>
    <t>Limites do valor do BDI para obras do tipo acima selecionado.
Acórdão TCU 2622/2013* (somar I4)</t>
  </si>
  <si>
    <t>M2</t>
  </si>
  <si>
    <t>3.1</t>
  </si>
  <si>
    <t>3.2</t>
  </si>
  <si>
    <t>1ª MEDIÇÃO (30 DIAS)</t>
  </si>
  <si>
    <t>Cau: A14.344-8</t>
  </si>
  <si>
    <t>GILBERTO PRADELLA - CAU A14.344-8</t>
  </si>
  <si>
    <t>Cau A14.344-8</t>
  </si>
  <si>
    <t>MARIA NAZARÉ DIAS DORNELLES</t>
  </si>
  <si>
    <t xml:space="preserve">Nº  RRT do orçamento </t>
  </si>
  <si>
    <t>COBERTURA</t>
  </si>
  <si>
    <t>M</t>
  </si>
  <si>
    <t>M3</t>
  </si>
  <si>
    <t>2ª MEDIÇÃO (30 DIAS)</t>
  </si>
  <si>
    <t>2.2</t>
  </si>
  <si>
    <t>SOLICITANTE: SECRETARIA MUNICIPAL DE EDUCAÇÃO</t>
  </si>
  <si>
    <t>BDI aplicado (Material e mão-de-obra): ......................................................................................................</t>
  </si>
  <si>
    <t>SANITÁRIOS</t>
  </si>
  <si>
    <t>TUBO PVC, SOLDAVEL, DN 25 MM, AGUA FRIA (NBR-5648)</t>
  </si>
  <si>
    <t xml:space="preserve"> JOELHO 90 GRAUS, PVC, SOLDÁVEL, DN 25MM, INSTALADO EM RAMAL OU SUB-RAMAL DE ÁGUA - FORNECIMENTO E INSTALAÇÃO. AF_12/2014</t>
  </si>
  <si>
    <t>JOELHO PVC, SOLDAVEL COM ROSCA, 90 GRAUS, 25 MM X 1/2", PARA AGUA FRIA PREDIAL</t>
  </si>
  <si>
    <t>FOSSA SEPTICA CONCRETO PRE MOLDADO PARA 10 CONTRIBUINTES - *90 X 90* CM</t>
  </si>
  <si>
    <t>FILTRO ANAEROBIO CILINDRICO CONCRETO PRE MOLDADO 1,20 X 1,50 (DIAMETROXALTURA)PARA 4 A 5 CONTRIBUINTES (NBR 13969)</t>
  </si>
  <si>
    <t>VERGA MOLDADA IN LOCO EM CONCRETO PARA PORTAS COM ATÉ 1,5 M DE VÃO. AF03/2016</t>
  </si>
  <si>
    <t>74166/001</t>
  </si>
  <si>
    <t>CAIXA DE INSPEÇÃO EM CONCRETO PRÉ-MOLDADO DN 60CM COM TAMPA H= 60CM FORNECIMENTO E INSTALACAO</t>
  </si>
  <si>
    <t xml:space="preserve">VERGAS E CONTRAVERGAS </t>
  </si>
  <si>
    <t>DEMOLIÇÃO DE ALVENARIA DE BLOCO FURADO, DE FORMA MANUAL, SEM REAPROVEITAMENTO. AF_12/2017</t>
  </si>
  <si>
    <t>PISOS E REVESTIMENTOS</t>
  </si>
  <si>
    <t>M²</t>
  </si>
  <si>
    <t>ESQUADRIAS</t>
  </si>
  <si>
    <t>REMOÇÃO DE PORTAS, DE FORMA MANUAL, SEM REAPROVEITAMENTO. AF_12/2017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</si>
  <si>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</si>
  <si>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</si>
  <si>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</si>
  <si>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 SERIE NORMAL, DN 50 MM, PARA ESGOTO PREDIAL (NBR 5688) (tubo de ventilação)</t>
  </si>
  <si>
    <t>PINTURA E ACABAMENTO</t>
  </si>
  <si>
    <t>PINTURA ESQUADRIAS</t>
  </si>
  <si>
    <t>84657</t>
  </si>
  <si>
    <t>FUNDO SINTETICO NIVELADOR BRANCO</t>
  </si>
  <si>
    <t>74065/003</t>
  </si>
  <si>
    <t>PINTURA ESMALTE BRILHANTE PARA MADEIRA, DUAS DEMAOS, SOBRE FUNDO NIVEL ADOR BRANCO</t>
  </si>
  <si>
    <t>1.1</t>
  </si>
  <si>
    <t>4.1</t>
  </si>
  <si>
    <t>5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</si>
  <si>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</si>
  <si>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</si>
  <si>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</si>
  <si>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</si>
  <si>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</si>
  <si>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</si>
  <si>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</si>
  <si>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</si>
  <si>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</si>
  <si>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</si>
  <si>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</si>
  <si>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</si>
  <si>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</si>
  <si>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</si>
  <si>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</si>
  <si>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</si>
  <si>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</si>
  <si>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</si>
  <si>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</si>
  <si>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DATA</t>
  </si>
  <si>
    <t>SUMIDOURO RETANGULAR, EM ALVENARIA COM TIJOLOS CERÂMICOS MACIÇOS, DIMENSÕES INTERNAS: 0,8 X 1,4 X 3,0 M, ÁREA DE INFILTRAÇÃO: 13,2 M² (PARA
5 CONTRIBUINTES). AF_05/2018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</si>
  <si>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</si>
  <si>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</si>
  <si>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</si>
  <si>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</si>
  <si>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ALVENARIA PAREDES</t>
  </si>
  <si>
    <t>CUMEEIRA PARA TELHA DE FIBROCIMENTO ONDULADA E = 6 MM, INCLUSO ACESSÓRIOS DE FIXAÇÃO E IÇAMENTO. AF_06/2016</t>
  </si>
  <si>
    <t>PORTA DE MADEIRA PARA PINTURA, SEMI-OCA (LEVE OU MÉDIA), 80X210CM, ESPESSURA DE 3,5CM, INCLUSO DOBRADIÇAS - FORNECIMENTO E INSTALAÇÃO. AF_08/2015</t>
  </si>
  <si>
    <t>CALHA EM CHAPA DE AÇO GALVANIZADO NÚMERO 24, DESENVOLVIMENTO DE 33 CM,INCLUSO TRANSPORTE VERTICAL. AF_06/2016</t>
  </si>
  <si>
    <t>CAIXA DE GORDURA SIMPLES, CIRCULAR, EM CONCRETO PRÉ-MOLDADO, DIÂMETRO INTERNO = 0,4 M, ALTURA INTERNA = 0,4 M. AF_05/2018</t>
  </si>
  <si>
    <t>TUBO PVC, SOLDAVEL, DN 32 MM, AGUA FRIA (NBR-5648)</t>
  </si>
  <si>
    <t>JOELHO 90 GRAUS, PVC, SOLDÁVEL, DN 32MM, INSTALADO EM RAMAL OU SUB-RAMAL DE ÁGUA - FORNECIMENTO E INSTALAÇÃO. AF_12/2014</t>
  </si>
  <si>
    <t>REGISTRO DE GAVETA BRUTO, LATÃO, ROSCÁVEL, 3/4", FORNECIDO E INSTALADO EM RAMAL DE ÁGUA. AF_12/2014</t>
  </si>
  <si>
    <t>7</t>
  </si>
  <si>
    <t>5.2</t>
  </si>
  <si>
    <t>5.3</t>
  </si>
  <si>
    <t>6.1</t>
  </si>
  <si>
    <t>6.11</t>
  </si>
  <si>
    <t>6.22</t>
  </si>
  <si>
    <t>7.1</t>
  </si>
  <si>
    <t>7.1.1</t>
  </si>
  <si>
    <r>
      <t>LOCAL DA OBRA:</t>
    </r>
    <r>
      <rPr>
        <sz val="12"/>
        <rFont val="Arial"/>
        <family val="2"/>
        <scheme val="major"/>
      </rPr>
      <t xml:space="preserve"> Estrada Campo Bom, s/n, Quitéria</t>
    </r>
  </si>
  <si>
    <t>ENCARGOS SOCIAIS DESONERADOS: 83,74%(HORA) 47,06%(MÊS)   *Sinapi</t>
  </si>
  <si>
    <t>SINAPI_Custo_Ref_Composicoes_Analitico_RS_201901_Desonerado.xls (considerou a Lei 13.161/2015 referente à esoneração Previdenciária)</t>
  </si>
  <si>
    <t>SINAPI_Preco_Ref_Insumos_RS_012019_NaoDesonerado.XLS (considerou a Lei 13.161/2015 referente à esoneração Previdenciária)</t>
  </si>
  <si>
    <t>DATA:</t>
  </si>
  <si>
    <r>
      <t>OBJETO:</t>
    </r>
    <r>
      <rPr>
        <sz val="12"/>
        <rFont val="Arial"/>
        <family val="2"/>
        <scheme val="major"/>
      </rPr>
      <t xml:space="preserve"> E.M.E.F. OLAVO JOSE RADA</t>
    </r>
  </si>
  <si>
    <t>REVESTIMENTO CERÂMICO PARA PAREDES INTERNAS COM PLACAS TIPO ESMALTADA EXTRA DE DIMENSÕES 33X45 CM APLICADAS EM AMBIENTES DE ÁREA MENOR QUE 5M² A MEIA ALTURA DAS PAREDES. AF_06/2014</t>
  </si>
  <si>
    <t>FORRO EM RÉGUAS DE PVC, FRISADO, PARA AMBIENTES COMERCIAIS, INCLUSIVE M2 CR 38,81 ESTRUTURA DE FIXAÇÃO. AF_05/2017_P</t>
  </si>
  <si>
    <t>PONTO DE CONSUMO TERMINAL DE ÁGUA FRIA (SUBRAMAL) COM TUBULAÇÃO DE PVC , DN 25 MM, INSTALADO EM RAMAL DE ÁGUA, INCLUSOS RASGO E CHUMBAMENTO EM ALVENARIA. AF_12/2014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</si>
  <si>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</si>
  <si>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CAIXA SIFONADA, PVC, DN 100 X 100 X 50 MM, JUNTA ELÁSTICA, FORNECIDA E INSTALADA EM RAMAL DE DESCARGA OU EM RAMAL DE ESGOTO SANITÁRIO. AF_12/2014</t>
  </si>
  <si>
    <t>JOELHO 90 GRAUS, PVC, SERIE NORMAL, ESGOTO PREDIAL, DN 40 MM, JUNTA SOLDÁVEL, FORNECIDO E INSTALADO EM RAMAL DE DESCARGA OU RAMAL DE ESGOTOSANITÁRIO. AF_12/2014</t>
  </si>
  <si>
    <t>JOELHO 45 GRAUS, PVC, SERIE NORMAL, ESGOTO PREDIAL, DN 40 MM, JUNTA SOLDÁVEL, FORNECIDO E INSTALADO EM RAMAL DE DESCARGA OU RAMAL DE ESGOTOSANITÁRIO. AF_12/2014</t>
  </si>
  <si>
    <t>REVESTIMENTO CERÂMICO PARA PISO COM PLACAS TIPO ESMALTADA EXTRA DE DIMENSÕES 45X45 CM APLICADA EM AMBIENTES DE ÁREA MAIOR QUE 10 M2. AF_06/2014</t>
  </si>
  <si>
    <t>FECHADURA DE EMBUTIR PARA PORTA EXTERNA, MAQUINA 40 MM, COM CILINDRO, MACANETA ALAVANCA E ROSETA REDONDA EM METAL CROMADO - NIVEL DE SEGURANCA MEDIO - COMPLETA</t>
  </si>
  <si>
    <t>CJ</t>
  </si>
  <si>
    <t>PORTA</t>
  </si>
  <si>
    <t>4.1.1</t>
  </si>
  <si>
    <t>4.1.2</t>
  </si>
  <si>
    <t>4.1.3</t>
  </si>
  <si>
    <t>7.1.2</t>
  </si>
  <si>
    <t>CHAPISCO APLICADO EM ALVENARIAS E ESTRUTURAS DE CONCRETO INTERNAS, COM COLHER DE PEDREIRO. ARGAMASSA TRAÇO 1:3 COM PREPARO MANUAL. AF_06/2014</t>
  </si>
  <si>
    <t>1.2</t>
  </si>
  <si>
    <t>1.3</t>
  </si>
  <si>
    <t>MASSA ÚNICA, PARA RECEBIMENTO DE PINTURA, EM ARGAMASSA TRAÇO 1:2:8, PREPARO MANUAL, APLICADA MANUALMENTE EM FACES INTERNAS DE PAREDES, ESPESSURA DE 10MM, COM EXECUÇÃO DE TALISCAS. AF_06/2014</t>
  </si>
  <si>
    <t>LAVATÓRIO LOUÇA BRANCA SUSPENSO, 29,5 X 39CM OU EQUIVALENTE, PADRÃO POPULAR, INCLUSO SIFÃO FLEXÍVEL EM PVC, VÁLVULA E ENGATE FLEXÍVEL 30CM EM PLÁSTICO E TORNEIRA CROMADA DE MESA, PADRÃO POPULAR - FORNECIMENTO E INSTALAÇÃO. AF_12/2013 (infantil)</t>
  </si>
  <si>
    <t>BANCADA DE GRANITO CINZA POLIDO PARA LAVATÓRIO 0,50 X 0,60 M - FORNECIMENTO E INSTALAÇÃO. AF_12/2013 (infantil)</t>
  </si>
  <si>
    <t>LAVATÓRIO LOUÇA BRANCA COM COLUNA, *44 X 35,5* CM, PADRÃO POPULAR - FORNECIMENTO E INSTALAÇÃO. AF_12/2013</t>
  </si>
  <si>
    <t>6.23</t>
  </si>
  <si>
    <t>5.1</t>
  </si>
  <si>
    <t>VALOR MATERIAL (R$)</t>
  </si>
  <si>
    <t>VALOR M.O. (R$)</t>
  </si>
  <si>
    <t>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</si>
</sst>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_ ;\-#,##0.0\ "/>
    <numFmt numFmtId="167" formatCode="&quot;R$&quot;#,##0.00"/>
    <numFmt numFmtId="168" formatCode="&quot;R$&quot;\ #,##0.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name val="Arial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585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49" fontId="9" fillId="6" borderId="49" xfId="0" applyNumberFormat="1" applyFont="1" applyFill="1" applyBorder="1" applyAlignment="1">
      <alignment horizontal="center" vertical="top"/>
    </xf>
    <xf numFmtId="0" fontId="4" fillId="6" borderId="49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0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9" fillId="6" borderId="49" xfId="0" applyFont="1" applyFill="1" applyBorder="1" applyAlignment="1">
      <alignment horizontal="right"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9" fillId="6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44" fontId="5" fillId="6" borderId="0" xfId="2" applyFont="1" applyFill="1" applyBorder="1" applyAlignment="1">
      <alignment vertical="top"/>
    </xf>
    <xf numFmtId="49" fontId="4" fillId="6" borderId="0" xfId="0" applyNumberFormat="1" applyFont="1" applyFill="1" applyBorder="1" applyAlignment="1">
      <alignment horizontal="center" vertical="top"/>
    </xf>
    <xf numFmtId="0" fontId="4" fillId="6" borderId="57" xfId="0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49" fontId="5" fillId="5" borderId="0" xfId="0" applyNumberFormat="1" applyFont="1" applyFill="1" applyBorder="1" applyAlignment="1">
      <alignment horizontal="center" vertical="top"/>
    </xf>
    <xf numFmtId="49" fontId="4" fillId="6" borderId="57" xfId="0" applyNumberFormat="1" applyFont="1" applyFill="1" applyBorder="1" applyAlignment="1">
      <alignment vertical="top"/>
    </xf>
    <xf numFmtId="49" fontId="10" fillId="6" borderId="15" xfId="0" applyNumberFormat="1" applyFont="1" applyFill="1" applyBorder="1" applyAlignment="1">
      <alignment vertical="top"/>
    </xf>
    <xf numFmtId="0" fontId="3" fillId="4" borderId="0" xfId="0" applyFont="1" applyFill="1" applyAlignment="1"/>
    <xf numFmtId="0" fontId="4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6" borderId="0" xfId="0" applyFont="1" applyFill="1" applyBorder="1" applyAlignment="1">
      <alignment horizontal="justify" vertical="top"/>
    </xf>
    <xf numFmtId="0" fontId="5" fillId="4" borderId="0" xfId="0" applyNumberFormat="1" applyFont="1" applyFill="1" applyAlignment="1">
      <alignment vertical="top" wrapText="1"/>
    </xf>
    <xf numFmtId="0" fontId="5" fillId="6" borderId="49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4" borderId="0" xfId="0" applyNumberFormat="1" applyFont="1" applyFill="1" applyAlignment="1">
      <alignment horizontal="center" vertical="top" wrapText="1"/>
    </xf>
    <xf numFmtId="0" fontId="5" fillId="4" borderId="0" xfId="0" applyNumberFormat="1" applyFont="1" applyFill="1" applyAlignment="1">
      <alignment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center" vertical="top" wrapText="1"/>
    </xf>
    <xf numFmtId="0" fontId="5" fillId="5" borderId="0" xfId="0" applyNumberFormat="1" applyFont="1" applyFill="1" applyBorder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9" fillId="6" borderId="50" xfId="0" applyNumberFormat="1" applyFont="1" applyFill="1" applyBorder="1" applyAlignment="1">
      <alignment horizontal="right" vertical="top"/>
    </xf>
    <xf numFmtId="10" fontId="9" fillId="6" borderId="85" xfId="0" applyNumberFormat="1" applyFont="1" applyFill="1" applyBorder="1" applyAlignment="1">
      <alignment horizontal="right" vertical="top"/>
    </xf>
    <xf numFmtId="10" fontId="5" fillId="6" borderId="85" xfId="2" applyNumberFormat="1" applyFont="1" applyFill="1" applyBorder="1" applyAlignment="1">
      <alignment vertical="top"/>
    </xf>
    <xf numFmtId="10" fontId="5" fillId="6" borderId="85" xfId="0" applyNumberFormat="1" applyFont="1" applyFill="1" applyBorder="1" applyAlignment="1">
      <alignment vertical="top"/>
    </xf>
    <xf numFmtId="10" fontId="5" fillId="4" borderId="0" xfId="0" applyNumberFormat="1" applyFont="1" applyFill="1" applyAlignment="1"/>
    <xf numFmtId="10" fontId="5" fillId="5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vertical="top"/>
    </xf>
    <xf numFmtId="0" fontId="23" fillId="0" borderId="44" xfId="0" applyFont="1" applyBorder="1" applyAlignment="1">
      <alignment horizontal="center" vertical="center"/>
    </xf>
    <xf numFmtId="2" fontId="23" fillId="0" borderId="44" xfId="0" applyNumberFormat="1" applyFont="1" applyBorder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20" fillId="4" borderId="0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9" fillId="6" borderId="49" xfId="0" applyNumberFormat="1" applyFont="1" applyFill="1" applyBorder="1" applyAlignment="1">
      <alignment horizontal="center" vertical="center"/>
    </xf>
    <xf numFmtId="167" fontId="19" fillId="6" borderId="0" xfId="0" applyNumberFormat="1" applyFont="1" applyFill="1" applyBorder="1" applyAlignment="1">
      <alignment horizontal="center" vertical="center"/>
    </xf>
    <xf numFmtId="167" fontId="20" fillId="6" borderId="0" xfId="2" applyNumberFormat="1" applyFont="1" applyFill="1" applyBorder="1" applyAlignment="1">
      <alignment horizontal="center" vertical="center"/>
    </xf>
    <xf numFmtId="167" fontId="20" fillId="6" borderId="77" xfId="2" applyNumberFormat="1" applyFont="1" applyFill="1" applyBorder="1" applyAlignment="1">
      <alignment horizontal="center" vertical="center"/>
    </xf>
    <xf numFmtId="167" fontId="19" fillId="6" borderId="77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9" fillId="6" borderId="49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10" fontId="21" fillId="6" borderId="0" xfId="5" applyNumberFormat="1" applyFont="1" applyFill="1" applyBorder="1" applyAlignment="1">
      <alignment horizontal="center" vertical="center"/>
    </xf>
    <xf numFmtId="2" fontId="19" fillId="6" borderId="77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/>
    </xf>
    <xf numFmtId="49" fontId="21" fillId="6" borderId="0" xfId="0" applyNumberFormat="1" applyFont="1" applyFill="1" applyBorder="1" applyAlignment="1">
      <alignment horizontal="center" vertical="center"/>
    </xf>
    <xf numFmtId="49" fontId="21" fillId="6" borderId="7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top"/>
    </xf>
    <xf numFmtId="49" fontId="19" fillId="6" borderId="57" xfId="0" applyNumberFormat="1" applyFont="1" applyFill="1" applyBorder="1" applyAlignment="1">
      <alignment horizontal="center" vertical="top"/>
    </xf>
    <xf numFmtId="49" fontId="21" fillId="6" borderId="57" xfId="0" applyNumberFormat="1" applyFont="1" applyFill="1" applyBorder="1" applyAlignment="1">
      <alignment horizontal="center" vertical="top"/>
    </xf>
    <xf numFmtId="0" fontId="21" fillId="6" borderId="57" xfId="0" applyFont="1" applyFill="1" applyBorder="1" applyAlignment="1">
      <alignment horizontal="center" vertical="top"/>
    </xf>
    <xf numFmtId="0" fontId="21" fillId="6" borderId="97" xfId="0" applyFont="1" applyFill="1" applyBorder="1" applyAlignment="1">
      <alignment horizontal="center" vertical="top"/>
    </xf>
    <xf numFmtId="0" fontId="1" fillId="10" borderId="0" xfId="0" applyFont="1" applyFill="1" applyAlignment="1">
      <alignment horizontal="center" vertical="center"/>
    </xf>
    <xf numFmtId="49" fontId="10" fillId="6" borderId="49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0" fontId="23" fillId="0" borderId="86" xfId="3" applyFont="1" applyFill="1" applyBorder="1" applyAlignment="1">
      <alignment horizontal="center" vertical="center" wrapText="1"/>
    </xf>
    <xf numFmtId="49" fontId="23" fillId="0" borderId="99" xfId="3" applyNumberFormat="1" applyFont="1" applyFill="1" applyBorder="1" applyAlignment="1">
      <alignment horizontal="center" vertical="center"/>
    </xf>
    <xf numFmtId="4" fontId="23" fillId="0" borderId="99" xfId="3" applyNumberFormat="1" applyFont="1" applyFill="1" applyBorder="1" applyAlignment="1">
      <alignment horizontal="center" vertical="center"/>
    </xf>
    <xf numFmtId="2" fontId="23" fillId="0" borderId="99" xfId="1" applyNumberFormat="1" applyFont="1" applyFill="1" applyBorder="1" applyAlignment="1">
      <alignment horizontal="center" vertical="center"/>
    </xf>
    <xf numFmtId="167" fontId="23" fillId="0" borderId="99" xfId="1" applyNumberFormat="1" applyFont="1" applyFill="1" applyBorder="1" applyAlignment="1">
      <alignment horizontal="center" vertical="center"/>
    </xf>
    <xf numFmtId="167" fontId="23" fillId="0" borderId="99" xfId="0" applyNumberFormat="1" applyFont="1" applyBorder="1" applyAlignment="1">
      <alignment horizontal="center" vertical="center"/>
    </xf>
    <xf numFmtId="2" fontId="23" fillId="0" borderId="44" xfId="3" applyNumberFormat="1" applyFont="1" applyFill="1" applyBorder="1" applyAlignment="1">
      <alignment horizontal="center" vertical="center" wrapText="1"/>
    </xf>
    <xf numFmtId="167" fontId="23" fillId="0" borderId="44" xfId="3" applyNumberFormat="1" applyFont="1" applyFill="1" applyBorder="1" applyAlignment="1">
      <alignment horizontal="center" vertical="center" wrapText="1"/>
    </xf>
    <xf numFmtId="49" fontId="24" fillId="0" borderId="44" xfId="3" applyNumberFormat="1" applyFont="1" applyFill="1" applyBorder="1" applyAlignment="1">
      <alignment horizontal="left" vertical="center" wrapText="1"/>
    </xf>
    <xf numFmtId="49" fontId="24" fillId="0" borderId="99" xfId="3" applyNumberFormat="1" applyFont="1" applyFill="1" applyBorder="1" applyAlignment="1">
      <alignment horizontal="left" vertical="center" wrapText="1"/>
    </xf>
    <xf numFmtId="0" fontId="23" fillId="0" borderId="78" xfId="0" applyFont="1" applyBorder="1" applyAlignment="1">
      <alignment horizontal="center"/>
    </xf>
    <xf numFmtId="0" fontId="23" fillId="0" borderId="78" xfId="0" applyFont="1" applyBorder="1" applyAlignment="1">
      <alignment horizontal="center" vertical="center"/>
    </xf>
    <xf numFmtId="167" fontId="22" fillId="0" borderId="79" xfId="0" applyNumberFormat="1" applyFont="1" applyBorder="1" applyAlignment="1">
      <alignment horizontal="center" vertical="center"/>
    </xf>
    <xf numFmtId="0" fontId="23" fillId="0" borderId="78" xfId="3" applyFont="1" applyFill="1" applyBorder="1" applyAlignment="1">
      <alignment horizontal="center" vertical="center" wrapText="1"/>
    </xf>
    <xf numFmtId="49" fontId="23" fillId="0" borderId="101" xfId="3" applyNumberFormat="1" applyFont="1" applyFill="1" applyBorder="1" applyAlignment="1">
      <alignment horizontal="center" vertical="top"/>
    </xf>
    <xf numFmtId="49" fontId="23" fillId="0" borderId="78" xfId="3" applyNumberFormat="1" applyFont="1" applyFill="1" applyBorder="1" applyAlignment="1">
      <alignment horizontal="center" vertical="top" wrapText="1"/>
    </xf>
    <xf numFmtId="0" fontId="23" fillId="0" borderId="101" xfId="0" applyFont="1" applyBorder="1" applyAlignment="1">
      <alignment horizontal="center"/>
    </xf>
    <xf numFmtId="0" fontId="23" fillId="0" borderId="99" xfId="0" applyFont="1" applyBorder="1" applyAlignment="1">
      <alignment horizontal="center" vertical="center"/>
    </xf>
    <xf numFmtId="2" fontId="23" fillId="0" borderId="99" xfId="0" applyNumberFormat="1" applyFont="1" applyBorder="1" applyAlignment="1">
      <alignment horizontal="center" vertical="center"/>
    </xf>
    <xf numFmtId="167" fontId="23" fillId="0" borderId="99" xfId="0" applyNumberFormat="1" applyFont="1" applyFill="1" applyBorder="1" applyAlignment="1">
      <alignment horizontal="center" vertical="center"/>
    </xf>
    <xf numFmtId="167" fontId="22" fillId="0" borderId="100" xfId="0" applyNumberFormat="1" applyFont="1" applyBorder="1" applyAlignment="1">
      <alignment horizontal="center" vertical="center"/>
    </xf>
    <xf numFmtId="10" fontId="20" fillId="6" borderId="0" xfId="5" applyNumberFormat="1" applyFont="1" applyFill="1" applyBorder="1" applyAlignment="1">
      <alignment horizontal="left" vertical="center" wrapText="1"/>
    </xf>
    <xf numFmtId="0" fontId="22" fillId="4" borderId="49" xfId="0" applyFont="1" applyFill="1" applyBorder="1" applyAlignment="1"/>
    <xf numFmtId="0" fontId="23" fillId="11" borderId="0" xfId="3" applyFont="1" applyFill="1" applyBorder="1" applyAlignment="1">
      <alignment horizontal="center" vertical="center" wrapText="1"/>
    </xf>
    <xf numFmtId="0" fontId="24" fillId="11" borderId="0" xfId="3" applyFont="1" applyFill="1" applyBorder="1" applyAlignment="1">
      <alignment horizontal="center" vertical="center" wrapText="1"/>
    </xf>
    <xf numFmtId="0" fontId="23" fillId="11" borderId="85" xfId="3" applyFont="1" applyFill="1" applyBorder="1" applyAlignment="1">
      <alignment horizontal="center" vertical="center" wrapText="1"/>
    </xf>
    <xf numFmtId="167" fontId="21" fillId="6" borderId="0" xfId="0" applyNumberFormat="1" applyFont="1" applyFill="1" applyBorder="1" applyAlignment="1">
      <alignment horizontal="center" vertical="center"/>
    </xf>
    <xf numFmtId="49" fontId="22" fillId="6" borderId="94" xfId="3" applyNumberFormat="1" applyFont="1" applyFill="1" applyBorder="1" applyAlignment="1">
      <alignment horizontal="center" vertical="center" wrapText="1"/>
    </xf>
    <xf numFmtId="49" fontId="22" fillId="6" borderId="95" xfId="3" applyNumberFormat="1" applyFont="1" applyFill="1" applyBorder="1" applyAlignment="1">
      <alignment horizontal="center" vertical="center" wrapText="1"/>
    </xf>
    <xf numFmtId="0" fontId="22" fillId="6" borderId="96" xfId="3" applyFont="1" applyFill="1" applyBorder="1" applyAlignment="1">
      <alignment horizontal="center" vertical="center" wrapText="1"/>
    </xf>
    <xf numFmtId="2" fontId="22" fillId="6" borderId="96" xfId="0" applyNumberFormat="1" applyFont="1" applyFill="1" applyBorder="1" applyAlignment="1">
      <alignment horizontal="center" vertical="center" wrapText="1"/>
    </xf>
    <xf numFmtId="167" fontId="22" fillId="6" borderId="96" xfId="1" applyNumberFormat="1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9" fillId="6" borderId="57" xfId="0" applyNumberFormat="1" applyFont="1" applyFill="1" applyBorder="1" applyAlignment="1">
      <alignment vertical="top"/>
    </xf>
    <xf numFmtId="0" fontId="4" fillId="6" borderId="57" xfId="0" applyNumberFormat="1" applyFont="1" applyFill="1" applyBorder="1" applyAlignment="1">
      <alignment vertical="top"/>
    </xf>
    <xf numFmtId="49" fontId="3" fillId="6" borderId="89" xfId="3" applyNumberFormat="1" applyFont="1" applyFill="1" applyBorder="1" applyAlignment="1">
      <alignment horizontal="center" vertical="center" wrapText="1"/>
    </xf>
    <xf numFmtId="49" fontId="3" fillId="6" borderId="88" xfId="3" applyNumberFormat="1" applyFont="1" applyFill="1" applyBorder="1" applyAlignment="1">
      <alignment horizontal="center" vertical="center" wrapText="1"/>
    </xf>
    <xf numFmtId="0" fontId="3" fillId="6" borderId="90" xfId="3" applyNumberFormat="1" applyFont="1" applyFill="1" applyBorder="1" applyAlignment="1">
      <alignment horizontal="center" vertical="center" wrapText="1"/>
    </xf>
    <xf numFmtId="0" fontId="3" fillId="6" borderId="90" xfId="3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43" fontId="3" fillId="6" borderId="90" xfId="1" applyFont="1" applyFill="1" applyBorder="1" applyAlignment="1">
      <alignment horizontal="center" vertical="center" wrapText="1"/>
    </xf>
    <xf numFmtId="43" fontId="3" fillId="6" borderId="91" xfId="1" applyFont="1" applyFill="1" applyBorder="1" applyAlignment="1">
      <alignment horizontal="center" vertical="center" wrapText="1"/>
    </xf>
    <xf numFmtId="10" fontId="3" fillId="6" borderId="9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7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8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0" fontId="22" fillId="11" borderId="86" xfId="3" applyFont="1" applyFill="1" applyBorder="1" applyAlignment="1">
      <alignment horizontal="center" vertical="center" wrapText="1"/>
    </xf>
    <xf numFmtId="0" fontId="22" fillId="11" borderId="22" xfId="3" applyFont="1" applyFill="1" applyBorder="1" applyAlignment="1">
      <alignment horizontal="center" vertical="top" wrapText="1"/>
    </xf>
    <xf numFmtId="0" fontId="22" fillId="11" borderId="40" xfId="3" applyFont="1" applyFill="1" applyBorder="1" applyAlignment="1">
      <alignment horizontal="center" vertical="center" wrapText="1"/>
    </xf>
    <xf numFmtId="2" fontId="22" fillId="11" borderId="40" xfId="3" applyNumberFormat="1" applyFont="1" applyFill="1" applyBorder="1" applyAlignment="1">
      <alignment horizontal="center" vertical="center" wrapText="1"/>
    </xf>
    <xf numFmtId="167" fontId="22" fillId="11" borderId="40" xfId="3" applyNumberFormat="1" applyFont="1" applyFill="1" applyBorder="1" applyAlignment="1">
      <alignment horizontal="center" vertical="center" wrapText="1"/>
    </xf>
    <xf numFmtId="167" fontId="22" fillId="11" borderId="63" xfId="3" applyNumberFormat="1" applyFont="1" applyFill="1" applyBorder="1" applyAlignment="1">
      <alignment horizontal="center" vertical="center" wrapText="1"/>
    </xf>
    <xf numFmtId="0" fontId="22" fillId="11" borderId="11" xfId="3" applyFont="1" applyFill="1" applyBorder="1" applyAlignment="1">
      <alignment horizontal="center" vertical="center" wrapText="1"/>
    </xf>
    <xf numFmtId="0" fontId="22" fillId="11" borderId="8" xfId="3" applyFont="1" applyFill="1" applyBorder="1" applyAlignment="1">
      <alignment horizontal="center" vertical="center" wrapText="1"/>
    </xf>
    <xf numFmtId="2" fontId="22" fillId="11" borderId="8" xfId="3" applyNumberFormat="1" applyFont="1" applyFill="1" applyBorder="1" applyAlignment="1">
      <alignment horizontal="center" vertical="center" wrapText="1"/>
    </xf>
    <xf numFmtId="167" fontId="22" fillId="11" borderId="8" xfId="3" applyNumberFormat="1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horizontal="center" vertical="center" wrapText="1"/>
    </xf>
    <xf numFmtId="2" fontId="23" fillId="0" borderId="8" xfId="3" applyNumberFormat="1" applyFont="1" applyFill="1" applyBorder="1" applyAlignment="1">
      <alignment horizontal="center" vertical="center" wrapText="1"/>
    </xf>
    <xf numFmtId="167" fontId="23" fillId="0" borderId="8" xfId="3" applyNumberFormat="1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3" fillId="0" borderId="44" xfId="3" applyFont="1" applyFill="1" applyBorder="1" applyAlignment="1">
      <alignment horizontal="left" vertical="center" wrapText="1"/>
    </xf>
    <xf numFmtId="167" fontId="23" fillId="0" borderId="79" xfId="3" applyNumberFormat="1" applyFont="1" applyFill="1" applyBorder="1" applyAlignment="1">
      <alignment horizontal="center" vertical="center" wrapText="1"/>
    </xf>
    <xf numFmtId="167" fontId="22" fillId="0" borderId="52" xfId="3" applyNumberFormat="1" applyFont="1" applyFill="1" applyBorder="1" applyAlignment="1">
      <alignment horizontal="center" vertical="center" wrapText="1"/>
    </xf>
    <xf numFmtId="43" fontId="3" fillId="6" borderId="88" xfId="1" applyFont="1" applyFill="1" applyBorder="1" applyAlignment="1">
      <alignment horizontal="center" vertical="center" wrapText="1"/>
    </xf>
    <xf numFmtId="43" fontId="3" fillId="6" borderId="42" xfId="1" applyFont="1" applyFill="1" applyBorder="1" applyAlignment="1">
      <alignment horizontal="center" vertical="center" wrapText="1"/>
    </xf>
    <xf numFmtId="167" fontId="22" fillId="11" borderId="52" xfId="3" applyNumberFormat="1" applyFont="1" applyFill="1" applyBorder="1" applyAlignment="1">
      <alignment horizontal="center" vertical="center" wrapText="1"/>
    </xf>
    <xf numFmtId="14" fontId="22" fillId="4" borderId="49" xfId="0" applyNumberFormat="1" applyFont="1" applyFill="1" applyBorder="1" applyAlignment="1"/>
    <xf numFmtId="49" fontId="22" fillId="11" borderId="97" xfId="3" applyNumberFormat="1" applyFont="1" applyFill="1" applyBorder="1" applyAlignment="1">
      <alignment horizontal="center" vertical="top"/>
    </xf>
    <xf numFmtId="49" fontId="22" fillId="11" borderId="77" xfId="3" applyNumberFormat="1" applyFont="1" applyFill="1" applyBorder="1" applyAlignment="1">
      <alignment horizontal="center" vertical="center"/>
    </xf>
    <xf numFmtId="49" fontId="22" fillId="11" borderId="77" xfId="3" applyNumberFormat="1" applyFont="1" applyFill="1" applyBorder="1" applyAlignment="1">
      <alignment horizontal="center" vertical="center" wrapText="1"/>
    </xf>
    <xf numFmtId="0" fontId="23" fillId="11" borderId="77" xfId="3" applyFont="1" applyFill="1" applyBorder="1" applyAlignment="1">
      <alignment horizontal="center" vertical="center"/>
    </xf>
    <xf numFmtId="2" fontId="23" fillId="11" borderId="77" xfId="1" applyNumberFormat="1" applyFont="1" applyFill="1" applyBorder="1" applyAlignment="1">
      <alignment horizontal="center" vertical="center"/>
    </xf>
    <xf numFmtId="167" fontId="22" fillId="11" borderId="98" xfId="1" applyNumberFormat="1" applyFont="1" applyFill="1" applyBorder="1" applyAlignment="1">
      <alignment horizontal="center" vertical="center"/>
    </xf>
    <xf numFmtId="49" fontId="23" fillId="11" borderId="40" xfId="3" applyNumberFormat="1" applyFont="1" applyFill="1" applyBorder="1" applyAlignment="1">
      <alignment horizontal="center" vertical="center" wrapText="1"/>
    </xf>
    <xf numFmtId="49" fontId="24" fillId="11" borderId="40" xfId="3" applyNumberFormat="1" applyFont="1" applyFill="1" applyBorder="1" applyAlignment="1">
      <alignment horizontal="center" vertical="center" wrapText="1"/>
    </xf>
    <xf numFmtId="2" fontId="23" fillId="11" borderId="40" xfId="3" applyNumberFormat="1" applyFont="1" applyFill="1" applyBorder="1" applyAlignment="1">
      <alignment horizontal="center" vertical="center" wrapText="1"/>
    </xf>
    <xf numFmtId="167" fontId="23" fillId="11" borderId="40" xfId="3" applyNumberFormat="1" applyFont="1" applyFill="1" applyBorder="1" applyAlignment="1">
      <alignment horizontal="center" vertical="center" wrapText="1"/>
    </xf>
    <xf numFmtId="167" fontId="23" fillId="11" borderId="63" xfId="3" applyNumberFormat="1" applyFont="1" applyFill="1" applyBorder="1" applyAlignment="1">
      <alignment horizontal="center" vertical="center" wrapText="1"/>
    </xf>
    <xf numFmtId="0" fontId="23" fillId="11" borderId="40" xfId="3" applyFont="1" applyFill="1" applyBorder="1" applyAlignment="1">
      <alignment horizontal="center" vertical="center" wrapText="1"/>
    </xf>
    <xf numFmtId="0" fontId="24" fillId="11" borderId="40" xfId="3" applyFont="1" applyFill="1" applyBorder="1" applyAlignment="1">
      <alignment horizontal="center" vertical="center" wrapText="1"/>
    </xf>
    <xf numFmtId="49" fontId="23" fillId="11" borderId="57" xfId="3" applyNumberFormat="1" applyFont="1" applyFill="1" applyBorder="1" applyAlignment="1">
      <alignment horizontal="center" vertical="top" wrapText="1"/>
    </xf>
    <xf numFmtId="49" fontId="23" fillId="11" borderId="0" xfId="3" applyNumberFormat="1" applyFont="1" applyFill="1" applyBorder="1" applyAlignment="1">
      <alignment horizontal="center" vertical="center" wrapText="1"/>
    </xf>
    <xf numFmtId="49" fontId="24" fillId="11" borderId="0" xfId="3" applyNumberFormat="1" applyFont="1" applyFill="1" applyBorder="1" applyAlignment="1">
      <alignment horizontal="center" vertical="center" wrapText="1"/>
    </xf>
    <xf numFmtId="2" fontId="23" fillId="11" borderId="0" xfId="3" applyNumberFormat="1" applyFont="1" applyFill="1" applyBorder="1" applyAlignment="1">
      <alignment horizontal="center" vertical="center" wrapText="1"/>
    </xf>
    <xf numFmtId="167" fontId="23" fillId="11" borderId="0" xfId="3" applyNumberFormat="1" applyFont="1" applyFill="1" applyBorder="1" applyAlignment="1">
      <alignment horizontal="center" vertical="center" wrapText="1"/>
    </xf>
    <xf numFmtId="167" fontId="23" fillId="11" borderId="85" xfId="3" applyNumberFormat="1" applyFont="1" applyFill="1" applyBorder="1" applyAlignment="1">
      <alignment horizontal="center" vertical="center" wrapText="1"/>
    </xf>
    <xf numFmtId="2" fontId="23" fillId="11" borderId="0" xfId="1" applyNumberFormat="1" applyFont="1" applyFill="1" applyBorder="1" applyAlignment="1">
      <alignment horizontal="center" vertical="center" wrapText="1"/>
    </xf>
    <xf numFmtId="167" fontId="23" fillId="11" borderId="0" xfId="1" applyNumberFormat="1" applyFont="1" applyFill="1" applyBorder="1" applyAlignment="1">
      <alignment horizontal="center" vertical="center" wrapText="1"/>
    </xf>
    <xf numFmtId="167" fontId="23" fillId="11" borderId="85" xfId="1" applyNumberFormat="1" applyFont="1" applyFill="1" applyBorder="1" applyAlignment="1">
      <alignment horizontal="center" vertical="center" wrapText="1"/>
    </xf>
    <xf numFmtId="0" fontId="22" fillId="11" borderId="39" xfId="3" applyFont="1" applyFill="1" applyBorder="1" applyAlignment="1">
      <alignment horizontal="center" vertical="center" wrapText="1"/>
    </xf>
    <xf numFmtId="0" fontId="22" fillId="11" borderId="57" xfId="3" applyFont="1" applyFill="1" applyBorder="1" applyAlignment="1">
      <alignment horizontal="center" vertical="center" wrapText="1"/>
    </xf>
    <xf numFmtId="49" fontId="22" fillId="11" borderId="57" xfId="3" applyNumberFormat="1" applyFont="1" applyFill="1" applyBorder="1" applyAlignment="1">
      <alignment horizontal="center" vertical="top" wrapText="1"/>
    </xf>
    <xf numFmtId="49" fontId="22" fillId="11" borderId="22" xfId="3" applyNumberFormat="1" applyFont="1" applyFill="1" applyBorder="1" applyAlignment="1">
      <alignment horizontal="center" vertical="top" wrapText="1"/>
    </xf>
    <xf numFmtId="0" fontId="22" fillId="11" borderId="92" xfId="3" applyFont="1" applyFill="1" applyBorder="1" applyAlignment="1">
      <alignment horizontal="center" vertical="center" wrapText="1"/>
    </xf>
    <xf numFmtId="43" fontId="3" fillId="11" borderId="8" xfId="1" applyFont="1" applyFill="1" applyBorder="1" applyAlignment="1">
      <alignment horizontal="center" vertical="center"/>
    </xf>
    <xf numFmtId="43" fontId="3" fillId="11" borderId="52" xfId="1" applyFont="1" applyFill="1" applyBorder="1" applyAlignment="1">
      <alignment horizontal="center" vertical="center"/>
    </xf>
    <xf numFmtId="10" fontId="3" fillId="11" borderId="8" xfId="1" applyNumberFormat="1" applyFont="1" applyFill="1" applyBorder="1" applyAlignment="1">
      <alignment horizontal="center" vertical="center"/>
    </xf>
    <xf numFmtId="0" fontId="23" fillId="0" borderId="92" xfId="3" applyFont="1" applyFill="1" applyBorder="1" applyAlignment="1">
      <alignment horizontal="center" vertical="center" wrapText="1"/>
    </xf>
    <xf numFmtId="167" fontId="1" fillId="0" borderId="41" xfId="1" applyNumberFormat="1" applyFont="1" applyFill="1" applyBorder="1" applyAlignment="1">
      <alignment horizontal="center" vertical="center"/>
    </xf>
    <xf numFmtId="10" fontId="1" fillId="0" borderId="79" xfId="1" applyNumberFormat="1" applyFont="1" applyFill="1" applyBorder="1" applyAlignment="1">
      <alignment horizontal="right" vertical="center"/>
    </xf>
    <xf numFmtId="43" fontId="1" fillId="0" borderId="41" xfId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49" fontId="3" fillId="11" borderId="39" xfId="3" applyNumberFormat="1" applyFont="1" applyFill="1" applyBorder="1" applyAlignment="1">
      <alignment horizontal="center" vertical="center" wrapText="1"/>
    </xf>
    <xf numFmtId="49" fontId="3" fillId="11" borderId="40" xfId="3" applyNumberFormat="1" applyFont="1" applyFill="1" applyBorder="1" applyAlignment="1">
      <alignment horizontal="center" vertical="center" wrapText="1"/>
    </xf>
    <xf numFmtId="0" fontId="3" fillId="11" borderId="40" xfId="3" applyNumberFormat="1" applyFont="1" applyFill="1" applyBorder="1" applyAlignment="1">
      <alignment horizontal="left" vertical="center" wrapText="1"/>
    </xf>
    <xf numFmtId="43" fontId="3" fillId="11" borderId="40" xfId="3" applyNumberFormat="1" applyFont="1" applyFill="1" applyBorder="1" applyAlignment="1">
      <alignment horizontal="left" vertical="center" wrapText="1"/>
    </xf>
    <xf numFmtId="167" fontId="3" fillId="11" borderId="40" xfId="3" applyNumberFormat="1" applyFont="1" applyFill="1" applyBorder="1" applyAlignment="1">
      <alignment horizontal="center" vertical="center" wrapText="1"/>
    </xf>
    <xf numFmtId="167" fontId="3" fillId="11" borderId="63" xfId="3" applyNumberFormat="1" applyFont="1" applyFill="1" applyBorder="1" applyAlignment="1">
      <alignment horizontal="right" vertical="center" wrapText="1"/>
    </xf>
    <xf numFmtId="43" fontId="3" fillId="11" borderId="40" xfId="1" applyFont="1" applyFill="1" applyBorder="1" applyAlignment="1">
      <alignment horizontal="right" vertical="center"/>
    </xf>
    <xf numFmtId="166" fontId="3" fillId="11" borderId="63" xfId="1" applyNumberFormat="1" applyFont="1" applyFill="1" applyBorder="1" applyAlignment="1">
      <alignment horizontal="right" vertical="center"/>
    </xf>
    <xf numFmtId="166" fontId="3" fillId="11" borderId="40" xfId="1" applyNumberFormat="1" applyFont="1" applyFill="1" applyBorder="1" applyAlignment="1">
      <alignment horizontal="right" vertical="center"/>
    </xf>
    <xf numFmtId="10" fontId="3" fillId="11" borderId="41" xfId="1" applyNumberFormat="1" applyFont="1" applyFill="1" applyBorder="1" applyAlignment="1">
      <alignment horizontal="right" vertical="center"/>
    </xf>
    <xf numFmtId="49" fontId="1" fillId="0" borderId="51" xfId="3" applyNumberFormat="1" applyFont="1" applyFill="1" applyBorder="1" applyAlignment="1">
      <alignment horizontal="center" vertical="center" wrapText="1"/>
    </xf>
    <xf numFmtId="49" fontId="1" fillId="0" borderId="44" xfId="3" applyNumberFormat="1" applyFont="1" applyFill="1" applyBorder="1" applyAlignment="1">
      <alignment horizontal="center" vertical="center" wrapText="1"/>
    </xf>
    <xf numFmtId="0" fontId="1" fillId="0" borderId="44" xfId="3" applyNumberFormat="1" applyFont="1" applyFill="1" applyBorder="1" applyAlignment="1">
      <alignment horizontal="left" vertical="center" wrapText="1"/>
    </xf>
    <xf numFmtId="0" fontId="1" fillId="0" borderId="44" xfId="3" applyNumberFormat="1" applyFont="1" applyFill="1" applyBorder="1" applyAlignment="1">
      <alignment horizontal="center" vertical="center" wrapText="1"/>
    </xf>
    <xf numFmtId="43" fontId="1" fillId="0" borderId="44" xfId="3" applyNumberFormat="1" applyFont="1" applyFill="1" applyBorder="1" applyAlignment="1">
      <alignment horizontal="left" vertical="center" wrapText="1"/>
    </xf>
    <xf numFmtId="167" fontId="1" fillId="0" borderId="44" xfId="3" applyNumberFormat="1" applyFont="1" applyFill="1" applyBorder="1" applyAlignment="1">
      <alignment horizontal="center" vertical="center" wrapText="1"/>
    </xf>
    <xf numFmtId="167" fontId="1" fillId="0" borderId="79" xfId="3" applyNumberFormat="1" applyFont="1" applyFill="1" applyBorder="1" applyAlignment="1">
      <alignment horizontal="right" vertical="center" wrapText="1"/>
    </xf>
    <xf numFmtId="167" fontId="1" fillId="0" borderId="41" xfId="1" applyNumberFormat="1" applyFont="1" applyFill="1" applyBorder="1" applyAlignment="1">
      <alignment horizontal="right" vertical="center"/>
    </xf>
    <xf numFmtId="10" fontId="1" fillId="0" borderId="44" xfId="1" applyNumberFormat="1" applyFont="1" applyFill="1" applyBorder="1" applyAlignment="1">
      <alignment horizontal="right" vertical="center"/>
    </xf>
    <xf numFmtId="0" fontId="3" fillId="0" borderId="39" xfId="3" applyNumberFormat="1" applyFont="1" applyFill="1" applyBorder="1" applyAlignment="1">
      <alignment horizontal="left" vertical="center" wrapText="1"/>
    </xf>
    <xf numFmtId="0" fontId="1" fillId="0" borderId="40" xfId="3" applyNumberFormat="1" applyFont="1" applyFill="1" applyBorder="1" applyAlignment="1">
      <alignment horizontal="center" vertical="center" wrapText="1"/>
    </xf>
    <xf numFmtId="43" fontId="1" fillId="0" borderId="40" xfId="3" applyNumberFormat="1" applyFont="1" applyFill="1" applyBorder="1" applyAlignment="1">
      <alignment horizontal="left" vertical="center" wrapText="1"/>
    </xf>
    <xf numFmtId="167" fontId="1" fillId="0" borderId="40" xfId="3" applyNumberFormat="1" applyFont="1" applyFill="1" applyBorder="1" applyAlignment="1">
      <alignment horizontal="center" vertical="center" wrapText="1"/>
    </xf>
    <xf numFmtId="167" fontId="3" fillId="0" borderId="63" xfId="3" applyNumberFormat="1" applyFont="1" applyFill="1" applyBorder="1" applyAlignment="1">
      <alignment horizontal="right" vertical="center" wrapText="1"/>
    </xf>
    <xf numFmtId="167" fontId="3" fillId="0" borderId="41" xfId="1" applyNumberFormat="1" applyFont="1" applyFill="1" applyBorder="1" applyAlignment="1">
      <alignment horizontal="right" vertical="center"/>
    </xf>
    <xf numFmtId="49" fontId="3" fillId="11" borderId="22" xfId="3" applyNumberFormat="1" applyFont="1" applyFill="1" applyBorder="1" applyAlignment="1">
      <alignment horizontal="center" vertical="center" wrapText="1"/>
    </xf>
    <xf numFmtId="0" fontId="1" fillId="11" borderId="40" xfId="3" applyNumberFormat="1" applyFont="1" applyFill="1" applyBorder="1" applyAlignment="1">
      <alignment horizontal="center" vertical="center" wrapText="1"/>
    </xf>
    <xf numFmtId="43" fontId="1" fillId="11" borderId="40" xfId="3" applyNumberFormat="1" applyFont="1" applyFill="1" applyBorder="1" applyAlignment="1">
      <alignment horizontal="left" vertical="center" wrapText="1"/>
    </xf>
    <xf numFmtId="167" fontId="1" fillId="11" borderId="40" xfId="3" applyNumberFormat="1" applyFont="1" applyFill="1" applyBorder="1" applyAlignment="1">
      <alignment horizontal="center" vertical="center" wrapText="1"/>
    </xf>
    <xf numFmtId="167" fontId="1" fillId="11" borderId="63" xfId="3" applyNumberFormat="1" applyFont="1" applyFill="1" applyBorder="1" applyAlignment="1">
      <alignment horizontal="right" vertical="center" wrapText="1"/>
    </xf>
    <xf numFmtId="43" fontId="1" fillId="11" borderId="40" xfId="1" applyFont="1" applyFill="1" applyBorder="1" applyAlignment="1">
      <alignment horizontal="right" vertical="center"/>
    </xf>
    <xf numFmtId="166" fontId="1" fillId="11" borderId="63" xfId="1" applyNumberFormat="1" applyFont="1" applyFill="1" applyBorder="1" applyAlignment="1">
      <alignment horizontal="right" vertical="center"/>
    </xf>
    <xf numFmtId="166" fontId="1" fillId="11" borderId="40" xfId="1" applyNumberFormat="1" applyFont="1" applyFill="1" applyBorder="1" applyAlignment="1">
      <alignment horizontal="right" vertical="center"/>
    </xf>
    <xf numFmtId="10" fontId="1" fillId="11" borderId="41" xfId="1" applyNumberFormat="1" applyFont="1" applyFill="1" applyBorder="1" applyAlignment="1">
      <alignment horizontal="right" vertical="center"/>
    </xf>
    <xf numFmtId="0" fontId="3" fillId="0" borderId="40" xfId="3" applyNumberFormat="1" applyFont="1" applyFill="1" applyBorder="1" applyAlignment="1">
      <alignment horizontal="center" vertical="center" wrapText="1"/>
    </xf>
    <xf numFmtId="43" fontId="3" fillId="0" borderId="40" xfId="3" applyNumberFormat="1" applyFont="1" applyFill="1" applyBorder="1" applyAlignment="1">
      <alignment horizontal="left" vertical="center" wrapText="1"/>
    </xf>
    <xf numFmtId="167" fontId="3" fillId="0" borderId="40" xfId="3" applyNumberFormat="1" applyFont="1" applyFill="1" applyBorder="1" applyAlignment="1">
      <alignment horizontal="center" vertical="center" wrapText="1"/>
    </xf>
    <xf numFmtId="49" fontId="3" fillId="11" borderId="40" xfId="3" applyNumberFormat="1" applyFont="1" applyFill="1" applyBorder="1" applyAlignment="1">
      <alignment horizontal="left" vertical="center" wrapText="1"/>
    </xf>
    <xf numFmtId="49" fontId="1" fillId="0" borderId="44" xfId="3" applyNumberFormat="1" applyFont="1" applyFill="1" applyBorder="1" applyAlignment="1">
      <alignment horizontal="left" vertical="center" wrapText="1"/>
    </xf>
    <xf numFmtId="49" fontId="3" fillId="0" borderId="39" xfId="3" applyNumberFormat="1" applyFont="1" applyFill="1" applyBorder="1" applyAlignment="1">
      <alignment horizontal="left" vertical="center" wrapText="1"/>
    </xf>
    <xf numFmtId="49" fontId="3" fillId="0" borderId="40" xfId="3" applyNumberFormat="1" applyFont="1" applyFill="1" applyBorder="1" applyAlignment="1">
      <alignment horizontal="left" vertical="center" wrapText="1"/>
    </xf>
    <xf numFmtId="43" fontId="1" fillId="0" borderId="44" xfId="3" applyNumberFormat="1" applyFont="1" applyFill="1" applyBorder="1" applyAlignment="1">
      <alignment horizontal="center" vertical="center" wrapText="1"/>
    </xf>
    <xf numFmtId="0" fontId="3" fillId="0" borderId="40" xfId="3" applyNumberFormat="1" applyFont="1" applyFill="1" applyBorder="1" applyAlignment="1">
      <alignment horizontal="left" vertical="center" wrapText="1"/>
    </xf>
    <xf numFmtId="0" fontId="3" fillId="11" borderId="8" xfId="3" applyNumberFormat="1" applyFont="1" applyFill="1" applyBorder="1" applyAlignment="1">
      <alignment horizontal="left" vertical="center" wrapText="1"/>
    </xf>
    <xf numFmtId="0" fontId="3" fillId="11" borderId="8" xfId="3" applyNumberFormat="1" applyFont="1" applyFill="1" applyBorder="1" applyAlignment="1">
      <alignment horizontal="center" vertical="center" wrapText="1"/>
    </xf>
    <xf numFmtId="43" fontId="3" fillId="11" borderId="8" xfId="3" applyNumberFormat="1" applyFont="1" applyFill="1" applyBorder="1" applyAlignment="1">
      <alignment horizontal="center" vertical="center" wrapText="1"/>
    </xf>
    <xf numFmtId="167" fontId="3" fillId="11" borderId="8" xfId="3" applyNumberFormat="1" applyFont="1" applyFill="1" applyBorder="1" applyAlignment="1">
      <alignment horizontal="center" vertical="center" wrapText="1"/>
    </xf>
    <xf numFmtId="167" fontId="3" fillId="11" borderId="52" xfId="3" applyNumberFormat="1" applyFont="1" applyFill="1" applyBorder="1" applyAlignment="1">
      <alignment horizontal="right" vertical="center" wrapText="1"/>
    </xf>
    <xf numFmtId="49" fontId="3" fillId="0" borderId="40" xfId="3" applyNumberFormat="1" applyFont="1" applyFill="1" applyBorder="1" applyAlignment="1">
      <alignment horizontal="center" vertical="center" wrapText="1"/>
    </xf>
    <xf numFmtId="49" fontId="3" fillId="7" borderId="7" xfId="3" applyNumberFormat="1" applyFont="1" applyFill="1" applyBorder="1" applyAlignment="1">
      <alignment vertical="center"/>
    </xf>
    <xf numFmtId="49" fontId="3" fillId="7" borderId="6" xfId="3" applyNumberFormat="1" applyFont="1" applyFill="1" applyBorder="1" applyAlignment="1">
      <alignment horizontal="center" vertical="center"/>
    </xf>
    <xf numFmtId="0" fontId="3" fillId="7" borderId="6" xfId="3" applyNumberFormat="1" applyFont="1" applyFill="1" applyBorder="1" applyAlignment="1">
      <alignment horizontal="right" vertical="center" wrapText="1"/>
    </xf>
    <xf numFmtId="0" fontId="3" fillId="7" borderId="6" xfId="3" applyFont="1" applyFill="1" applyBorder="1" applyAlignment="1">
      <alignment vertical="center"/>
    </xf>
    <xf numFmtId="4" fontId="3" fillId="7" borderId="6" xfId="1" applyNumberFormat="1" applyFont="1" applyFill="1" applyBorder="1" applyAlignment="1">
      <alignment vertical="center"/>
    </xf>
    <xf numFmtId="43" fontId="3" fillId="7" borderId="6" xfId="1" applyFont="1" applyFill="1" applyBorder="1" applyAlignment="1">
      <alignment vertical="center"/>
    </xf>
    <xf numFmtId="49" fontId="3" fillId="7" borderId="6" xfId="3" applyNumberFormat="1" applyFont="1" applyFill="1" applyBorder="1" applyAlignment="1">
      <alignment horizontal="right" vertical="center"/>
    </xf>
    <xf numFmtId="166" fontId="3" fillId="7" borderId="42" xfId="1" applyNumberFormat="1" applyFont="1" applyFill="1" applyBorder="1" applyAlignment="1">
      <alignment vertical="center"/>
    </xf>
    <xf numFmtId="10" fontId="3" fillId="7" borderId="91" xfId="1" applyNumberFormat="1" applyFont="1" applyFill="1" applyBorder="1" applyAlignment="1">
      <alignment vertical="center"/>
    </xf>
    <xf numFmtId="14" fontId="4" fillId="4" borderId="0" xfId="0" applyNumberFormat="1" applyFont="1" applyFill="1" applyAlignment="1"/>
    <xf numFmtId="0" fontId="26" fillId="0" borderId="44" xfId="0" applyFont="1" applyBorder="1" applyAlignment="1">
      <alignment horizontal="left" wrapText="1"/>
    </xf>
    <xf numFmtId="167" fontId="23" fillId="0" borderId="44" xfId="0" applyNumberFormat="1" applyFont="1" applyFill="1" applyBorder="1" applyAlignment="1">
      <alignment horizontal="center" vertical="center"/>
    </xf>
    <xf numFmtId="167" fontId="23" fillId="0" borderId="79" xfId="0" applyNumberFormat="1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wrapText="1"/>
    </xf>
    <xf numFmtId="167" fontId="23" fillId="0" borderId="79" xfId="0" applyNumberFormat="1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center" wrapText="1"/>
    </xf>
    <xf numFmtId="2" fontId="23" fillId="0" borderId="44" xfId="0" applyNumberFormat="1" applyFont="1" applyFill="1" applyBorder="1" applyAlignment="1">
      <alignment horizontal="center" vertical="center"/>
    </xf>
    <xf numFmtId="0" fontId="26" fillId="0" borderId="44" xfId="0" applyFont="1" applyBorder="1" applyAlignment="1">
      <alignment horizontal="left" vertical="center" wrapText="1"/>
    </xf>
    <xf numFmtId="0" fontId="23" fillId="0" borderId="78" xfId="0" applyFont="1" applyFill="1" applyBorder="1" applyAlignment="1" applyProtection="1">
      <alignment horizontal="center" vertical="center"/>
      <protection locked="0"/>
    </xf>
    <xf numFmtId="0" fontId="26" fillId="0" borderId="44" xfId="0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2" fontId="23" fillId="0" borderId="44" xfId="6" applyNumberFormat="1" applyFont="1" applyFill="1" applyBorder="1" applyAlignment="1">
      <alignment horizontal="center" vertical="center"/>
    </xf>
    <xf numFmtId="167" fontId="23" fillId="0" borderId="44" xfId="1" applyNumberFormat="1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/>
    </xf>
    <xf numFmtId="0" fontId="26" fillId="0" borderId="44" xfId="0" applyFont="1" applyBorder="1" applyAlignment="1">
      <alignment vertical="center" wrapText="1"/>
    </xf>
    <xf numFmtId="0" fontId="26" fillId="0" borderId="44" xfId="0" applyFont="1" applyBorder="1"/>
    <xf numFmtId="0" fontId="23" fillId="0" borderId="44" xfId="0" applyFont="1" applyBorder="1"/>
    <xf numFmtId="43" fontId="3" fillId="0" borderId="41" xfId="1" applyFont="1" applyFill="1" applyBorder="1" applyAlignment="1">
      <alignment horizontal="center" vertical="center"/>
    </xf>
    <xf numFmtId="167" fontId="3" fillId="0" borderId="41" xfId="1" applyNumberFormat="1" applyFont="1" applyFill="1" applyBorder="1" applyAlignment="1">
      <alignment horizontal="center" vertical="center"/>
    </xf>
    <xf numFmtId="9" fontId="1" fillId="11" borderId="63" xfId="7" applyFont="1" applyFill="1" applyBorder="1" applyAlignment="1">
      <alignment horizontal="right" vertical="center"/>
    </xf>
    <xf numFmtId="0" fontId="26" fillId="0" borderId="44" xfId="0" applyFont="1" applyBorder="1" applyAlignment="1">
      <alignment horizontal="left" vertical="top" wrapText="1"/>
    </xf>
    <xf numFmtId="0" fontId="26" fillId="0" borderId="86" xfId="0" applyFont="1" applyBorder="1" applyAlignment="1">
      <alignment horizontal="left" wrapText="1"/>
    </xf>
    <xf numFmtId="167" fontId="23" fillId="0" borderId="86" xfId="0" applyNumberFormat="1" applyFont="1" applyFill="1" applyBorder="1" applyAlignment="1">
      <alignment horizontal="center" vertical="center"/>
    </xf>
    <xf numFmtId="167" fontId="23" fillId="0" borderId="102" xfId="0" applyNumberFormat="1" applyFont="1" applyFill="1" applyBorder="1" applyAlignment="1">
      <alignment horizontal="center" vertical="center"/>
    </xf>
    <xf numFmtId="0" fontId="22" fillId="11" borderId="25" xfId="3" applyFont="1" applyFill="1" applyBorder="1" applyAlignment="1">
      <alignment horizontal="center" vertical="center" wrapText="1"/>
    </xf>
    <xf numFmtId="0" fontId="23" fillId="11" borderId="82" xfId="3" applyFont="1" applyFill="1" applyBorder="1" applyAlignment="1">
      <alignment horizontal="center" vertical="center" wrapText="1"/>
    </xf>
    <xf numFmtId="0" fontId="24" fillId="11" borderId="82" xfId="3" applyFont="1" applyFill="1" applyBorder="1" applyAlignment="1">
      <alignment horizontal="center" vertical="center" wrapText="1"/>
    </xf>
    <xf numFmtId="0" fontId="23" fillId="11" borderId="83" xfId="3" applyFont="1" applyFill="1" applyBorder="1" applyAlignment="1">
      <alignment horizontal="center" vertical="center" wrapText="1"/>
    </xf>
    <xf numFmtId="49" fontId="23" fillId="0" borderId="78" xfId="3" applyNumberFormat="1" applyFont="1" applyFill="1" applyBorder="1" applyAlignment="1">
      <alignment horizontal="center" wrapText="1"/>
    </xf>
    <xf numFmtId="168" fontId="3" fillId="7" borderId="6" xfId="1" applyNumberFormat="1" applyFont="1" applyFill="1" applyBorder="1" applyAlignment="1">
      <alignment vertical="center"/>
    </xf>
    <xf numFmtId="168" fontId="3" fillId="7" borderId="7" xfId="1" applyNumberFormat="1" applyFont="1" applyFill="1" applyBorder="1" applyAlignment="1">
      <alignment vertical="center"/>
    </xf>
    <xf numFmtId="168" fontId="3" fillId="7" borderId="42" xfId="1" applyNumberFormat="1" applyFont="1" applyFill="1" applyBorder="1" applyAlignment="1">
      <alignment horizontal="right" vertical="center"/>
    </xf>
    <xf numFmtId="168" fontId="3" fillId="7" borderId="88" xfId="1" applyNumberFormat="1" applyFont="1" applyFill="1" applyBorder="1" applyAlignment="1">
      <alignment vertical="center"/>
    </xf>
    <xf numFmtId="0" fontId="23" fillId="0" borderId="101" xfId="0" applyFont="1" applyBorder="1" applyAlignment="1">
      <alignment horizontal="center" vertical="center"/>
    </xf>
    <xf numFmtId="0" fontId="26" fillId="0" borderId="99" xfId="0" applyFont="1" applyBorder="1" applyAlignment="1">
      <alignment horizontal="left" wrapText="1"/>
    </xf>
    <xf numFmtId="167" fontId="1" fillId="0" borderId="8" xfId="1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5" fillId="6" borderId="49" xfId="0" applyFont="1" applyFill="1" applyBorder="1" applyAlignment="1">
      <alignment vertical="top"/>
    </xf>
    <xf numFmtId="0" fontId="5" fillId="6" borderId="50" xfId="0" applyFont="1" applyFill="1" applyBorder="1" applyAlignment="1">
      <alignment vertical="top"/>
    </xf>
    <xf numFmtId="0" fontId="5" fillId="6" borderId="85" xfId="0" applyFont="1" applyFill="1" applyBorder="1" applyAlignment="1">
      <alignment vertical="top"/>
    </xf>
    <xf numFmtId="168" fontId="1" fillId="0" borderId="79" xfId="0" applyNumberFormat="1" applyFont="1" applyBorder="1" applyAlignment="1">
      <alignment horizontal="center" vertical="center"/>
    </xf>
    <xf numFmtId="168" fontId="1" fillId="11" borderId="79" xfId="0" applyNumberFormat="1" applyFont="1" applyFill="1" applyBorder="1" applyAlignment="1">
      <alignment horizontal="center" vertical="center"/>
    </xf>
    <xf numFmtId="0" fontId="22" fillId="11" borderId="22" xfId="3" applyFont="1" applyFill="1" applyBorder="1" applyAlignment="1">
      <alignment horizontal="center" vertical="center" wrapText="1"/>
    </xf>
    <xf numFmtId="168" fontId="3" fillId="11" borderId="81" xfId="0" applyNumberFormat="1" applyFont="1" applyFill="1" applyBorder="1" applyAlignment="1">
      <alignment horizontal="center" vertical="center"/>
    </xf>
    <xf numFmtId="168" fontId="3" fillId="0" borderId="79" xfId="0" applyNumberFormat="1" applyFont="1" applyBorder="1" applyAlignment="1">
      <alignment horizontal="center" vertical="center"/>
    </xf>
    <xf numFmtId="0" fontId="1" fillId="11" borderId="102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168" fontId="1" fillId="0" borderId="41" xfId="0" applyNumberFormat="1" applyFont="1" applyBorder="1" applyAlignment="1">
      <alignment horizontal="center" vertical="center"/>
    </xf>
    <xf numFmtId="168" fontId="3" fillId="0" borderId="41" xfId="0" applyNumberFormat="1" applyFont="1" applyBorder="1" applyAlignment="1">
      <alignment horizontal="center" vertical="center"/>
    </xf>
    <xf numFmtId="168" fontId="1" fillId="11" borderId="41" xfId="0" applyNumberFormat="1" applyFont="1" applyFill="1" applyBorder="1" applyAlignment="1">
      <alignment horizontal="center" vertical="center"/>
    </xf>
    <xf numFmtId="168" fontId="3" fillId="11" borderId="103" xfId="0" applyNumberFormat="1" applyFont="1" applyFill="1" applyBorder="1" applyAlignment="1">
      <alignment horizontal="center" vertical="center"/>
    </xf>
    <xf numFmtId="167" fontId="22" fillId="6" borderId="91" xfId="1" applyNumberFormat="1" applyFont="1" applyFill="1" applyBorder="1" applyAlignment="1">
      <alignment horizontal="center" vertical="center" wrapText="1"/>
    </xf>
    <xf numFmtId="0" fontId="23" fillId="11" borderId="63" xfId="3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91" xfId="0" applyFont="1" applyFill="1" applyBorder="1" applyAlignment="1">
      <alignment horizontal="center" vertical="center" wrapText="1"/>
    </xf>
    <xf numFmtId="49" fontId="18" fillId="6" borderId="57" xfId="0" applyNumberFormat="1" applyFont="1" applyFill="1" applyBorder="1" applyAlignment="1">
      <alignment horizontal="left" vertical="top" wrapText="1"/>
    </xf>
    <xf numFmtId="49" fontId="18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center" wrapText="1"/>
    </xf>
    <xf numFmtId="0" fontId="21" fillId="6" borderId="57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49" fontId="21" fillId="6" borderId="57" xfId="0" applyNumberFormat="1" applyFont="1" applyFill="1" applyBorder="1" applyAlignment="1">
      <alignment horizontal="justify" vertical="top" wrapText="1"/>
    </xf>
    <xf numFmtId="0" fontId="20" fillId="6" borderId="0" xfId="0" applyFont="1" applyFill="1" applyBorder="1" applyAlignment="1">
      <alignment horizontal="justify" vertical="top"/>
    </xf>
    <xf numFmtId="167" fontId="22" fillId="11" borderId="77" xfId="3" applyNumberFormat="1" applyFont="1" applyFill="1" applyBorder="1" applyAlignment="1">
      <alignment horizontal="right" vertical="center"/>
    </xf>
    <xf numFmtId="0" fontId="20" fillId="6" borderId="57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7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8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3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6" borderId="57" xfId="0" applyNumberFormat="1" applyFont="1" applyFill="1" applyBorder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12" borderId="93" xfId="0" applyFont="1" applyFill="1" applyBorder="1" applyAlignment="1" applyProtection="1">
      <alignment horizontal="center" vertical="top"/>
      <protection locked="0"/>
    </xf>
    <xf numFmtId="0" fontId="15" fillId="12" borderId="59" xfId="0" applyFont="1" applyFill="1" applyBorder="1" applyAlignment="1" applyProtection="1">
      <alignment horizontal="center" vertical="top"/>
      <protection locked="0"/>
    </xf>
    <xf numFmtId="0" fontId="15" fillId="12" borderId="87" xfId="0" applyFont="1" applyFill="1" applyBorder="1" applyAlignment="1" applyProtection="1">
      <alignment horizontal="center" vertical="top"/>
      <protection locked="0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8">
    <cellStyle name="Moeda" xfId="2" builtinId="4"/>
    <cellStyle name="Normal" xfId="0" builtinId="0"/>
    <cellStyle name="Normal 16 2" xfId="4"/>
    <cellStyle name="Normal_Planilha de Preços Unitários 2000-2001" xfId="3"/>
    <cellStyle name="Porcentagem" xfId="7" builtinId="5"/>
    <cellStyle name="Porcentagem 3" xfId="5"/>
    <cellStyle name="Vírgula" xfId="1" builtinId="3"/>
    <cellStyle name="Vírgula 2" xfId="6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709799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32979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3</xdr:col>
      <xdr:colOff>275080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7878377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8</xdr:row>
      <xdr:rowOff>77754</xdr:rowOff>
    </xdr:from>
    <xdr:to>
      <xdr:col>18</xdr:col>
      <xdr:colOff>47624</xdr:colOff>
      <xdr:row>54</xdr:row>
      <xdr:rowOff>57149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63754"/>
          <a:ext cx="7410449" cy="8742395"/>
        </a:xfrm>
        <a:prstGeom prst="rect">
          <a:avLst/>
        </a:prstGeom>
      </xdr:spPr>
    </xdr:pic>
    <xdr:clientData/>
  </xdr:twoCellAnchor>
  <xdr:twoCellAnchor>
    <xdr:from>
      <xdr:col>9</xdr:col>
      <xdr:colOff>110268</xdr:colOff>
      <xdr:row>52</xdr:row>
      <xdr:rowOff>174827</xdr:rowOff>
    </xdr:from>
    <xdr:to>
      <xdr:col>10</xdr:col>
      <xdr:colOff>26487</xdr:colOff>
      <xdr:row>54</xdr:row>
      <xdr:rowOff>51002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7187343" y="108428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253433</xdr:colOff>
      <xdr:row>52</xdr:row>
      <xdr:rowOff>167683</xdr:rowOff>
    </xdr:from>
    <xdr:to>
      <xdr:col>12</xdr:col>
      <xdr:colOff>167708</xdr:colOff>
      <xdr:row>54</xdr:row>
      <xdr:rowOff>43858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8092508" y="108356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152400</xdr:rowOff>
    </xdr:from>
    <xdr:to>
      <xdr:col>19</xdr:col>
      <xdr:colOff>114160</xdr:colOff>
      <xdr:row>0</xdr:row>
      <xdr:rowOff>920563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152400"/>
          <a:ext cx="7181710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ca&#231;&#227;o%20-%20PMSJ\Downloads\2017_PLANILHA%20encargos%20soci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topLeftCell="A55" zoomScale="85" zoomScaleNormal="100" zoomScaleSheetLayoutView="85" workbookViewId="0">
      <selection activeCell="J72" sqref="J72"/>
    </sheetView>
  </sheetViews>
  <sheetFormatPr defaultColWidth="8.85546875" defaultRowHeight="15" x14ac:dyDescent="0.2"/>
  <cols>
    <col min="1" max="1" width="5.7109375" style="45" customWidth="1"/>
    <col min="2" max="2" width="12.5703125" style="166" bestFit="1" customWidth="1"/>
    <col min="3" max="3" width="70.5703125" style="159" customWidth="1"/>
    <col min="4" max="4" width="6.7109375" style="149" customWidth="1"/>
    <col min="5" max="5" width="9.85546875" style="141" customWidth="1"/>
    <col min="6" max="6" width="14.85546875" style="131" customWidth="1"/>
    <col min="7" max="7" width="13.5703125" style="123" customWidth="1"/>
    <col min="8" max="8" width="18.5703125" style="123" bestFit="1" customWidth="1"/>
    <col min="9" max="9" width="17.28515625" style="27" bestFit="1" customWidth="1"/>
    <col min="10" max="11" width="12" style="27" bestFit="1" customWidth="1"/>
    <col min="12" max="16384" width="8.85546875" style="27"/>
  </cols>
  <sheetData>
    <row r="1" spans="1:10" ht="80.099999999999994" customHeight="1" thickBot="1" x14ac:dyDescent="0.25">
      <c r="A1" s="37"/>
      <c r="B1" s="161"/>
      <c r="C1" s="153"/>
      <c r="D1" s="142"/>
      <c r="E1" s="135"/>
      <c r="F1" s="120"/>
      <c r="G1" s="120"/>
      <c r="H1" s="120"/>
    </row>
    <row r="2" spans="1:10" ht="18" x14ac:dyDescent="0.2">
      <c r="A2" s="167"/>
      <c r="B2" s="173"/>
      <c r="C2" s="154"/>
      <c r="D2" s="143"/>
      <c r="E2" s="136"/>
      <c r="F2" s="126"/>
      <c r="G2" s="126"/>
      <c r="H2" s="126"/>
      <c r="I2" s="395"/>
      <c r="J2" s="396"/>
    </row>
    <row r="3" spans="1:10" ht="18" x14ac:dyDescent="0.2">
      <c r="A3" s="413" t="s">
        <v>73</v>
      </c>
      <c r="B3" s="414"/>
      <c r="C3" s="414"/>
      <c r="D3" s="144"/>
      <c r="E3" s="137"/>
      <c r="F3" s="127"/>
      <c r="G3" s="127" t="s">
        <v>58</v>
      </c>
      <c r="H3" s="127"/>
      <c r="I3" s="50"/>
      <c r="J3" s="397"/>
    </row>
    <row r="4" spans="1:10" ht="5.0999999999999996" customHeight="1" x14ac:dyDescent="0.2">
      <c r="A4" s="168"/>
      <c r="B4" s="162"/>
      <c r="C4" s="155"/>
      <c r="D4" s="145"/>
      <c r="E4" s="137"/>
      <c r="F4" s="127"/>
      <c r="G4" s="128"/>
      <c r="H4" s="128"/>
      <c r="I4" s="50"/>
      <c r="J4" s="397"/>
    </row>
    <row r="5" spans="1:10" ht="15" customHeight="1" x14ac:dyDescent="0.2">
      <c r="A5" s="417" t="s">
        <v>94</v>
      </c>
      <c r="B5" s="418"/>
      <c r="C5" s="418"/>
      <c r="D5" s="145"/>
      <c r="E5" s="137"/>
      <c r="F5" s="127"/>
      <c r="G5" s="128"/>
      <c r="H5" s="128"/>
      <c r="I5" s="50"/>
      <c r="J5" s="397"/>
    </row>
    <row r="6" spans="1:10" ht="15" customHeight="1" x14ac:dyDescent="0.2">
      <c r="A6" s="419" t="s">
        <v>170</v>
      </c>
      <c r="B6" s="420"/>
      <c r="C6" s="420"/>
      <c r="D6" s="420"/>
      <c r="E6" s="420"/>
      <c r="F6" s="420"/>
      <c r="G6" s="420"/>
      <c r="H6" s="420"/>
      <c r="I6" s="50"/>
      <c r="J6" s="397"/>
    </row>
    <row r="7" spans="1:10" ht="15" customHeight="1" x14ac:dyDescent="0.2">
      <c r="A7" s="415" t="s">
        <v>165</v>
      </c>
      <c r="B7" s="416"/>
      <c r="C7" s="416"/>
      <c r="D7" s="416"/>
      <c r="E7" s="416"/>
      <c r="F7" s="416"/>
      <c r="G7" s="416"/>
      <c r="H7" s="416"/>
      <c r="I7" s="50"/>
      <c r="J7" s="397"/>
    </row>
    <row r="8" spans="1:10" ht="15" customHeight="1" x14ac:dyDescent="0.2">
      <c r="A8" s="169"/>
      <c r="B8" s="163"/>
      <c r="C8" s="155"/>
      <c r="D8" s="145"/>
      <c r="E8" s="137"/>
      <c r="F8" s="127"/>
      <c r="G8" s="128"/>
      <c r="H8" s="128"/>
      <c r="I8" s="50"/>
      <c r="J8" s="397"/>
    </row>
    <row r="9" spans="1:10" ht="15" customHeight="1" x14ac:dyDescent="0.2">
      <c r="A9" s="170"/>
      <c r="B9" s="155"/>
      <c r="C9" s="201" t="s">
        <v>95</v>
      </c>
      <c r="D9" s="138"/>
      <c r="E9" s="138">
        <f>'ANEXO 02-BDI'!F22/100</f>
        <v>0.26640000000000003</v>
      </c>
      <c r="F9" s="206"/>
      <c r="G9" s="206"/>
      <c r="H9" s="128"/>
      <c r="I9" s="50"/>
      <c r="J9" s="397"/>
    </row>
    <row r="10" spans="1:10" ht="15" customHeight="1" x14ac:dyDescent="0.2">
      <c r="A10" s="422" t="s">
        <v>44</v>
      </c>
      <c r="B10" s="423"/>
      <c r="C10" s="423"/>
      <c r="D10" s="423"/>
      <c r="E10" s="423"/>
      <c r="F10" s="423"/>
      <c r="G10" s="423"/>
      <c r="H10" s="423"/>
      <c r="I10" s="50"/>
      <c r="J10" s="397"/>
    </row>
    <row r="11" spans="1:10" ht="15" customHeight="1" x14ac:dyDescent="0.2">
      <c r="A11" s="422" t="s">
        <v>167</v>
      </c>
      <c r="B11" s="423"/>
      <c r="C11" s="423"/>
      <c r="D11" s="423"/>
      <c r="E11" s="423"/>
      <c r="F11" s="423"/>
      <c r="G11" s="423"/>
      <c r="H11" s="423"/>
      <c r="I11" s="50"/>
      <c r="J11" s="397"/>
    </row>
    <row r="12" spans="1:10" ht="15" customHeight="1" x14ac:dyDescent="0.2">
      <c r="A12" s="422" t="s">
        <v>168</v>
      </c>
      <c r="B12" s="423"/>
      <c r="C12" s="423"/>
      <c r="D12" s="423"/>
      <c r="E12" s="423"/>
      <c r="F12" s="423"/>
      <c r="G12" s="423"/>
      <c r="H12" s="423"/>
      <c r="I12" s="50"/>
      <c r="J12" s="397"/>
    </row>
    <row r="13" spans="1:10" ht="15" customHeight="1" x14ac:dyDescent="0.2">
      <c r="A13" s="422" t="s">
        <v>166</v>
      </c>
      <c r="B13" s="423"/>
      <c r="C13" s="423"/>
      <c r="D13" s="423"/>
      <c r="E13" s="423"/>
      <c r="F13" s="423"/>
      <c r="G13" s="423"/>
      <c r="H13" s="423"/>
      <c r="I13" s="50"/>
      <c r="J13" s="397"/>
    </row>
    <row r="14" spans="1:10" ht="15" customHeight="1" x14ac:dyDescent="0.2">
      <c r="A14" s="422" t="s">
        <v>145</v>
      </c>
      <c r="B14" s="423"/>
      <c r="C14" s="423"/>
      <c r="D14" s="423"/>
      <c r="E14" s="423"/>
      <c r="F14" s="423"/>
      <c r="G14" s="423"/>
      <c r="H14" s="423"/>
      <c r="I14" s="50"/>
      <c r="J14" s="397"/>
    </row>
    <row r="15" spans="1:10" ht="15" customHeight="1" thickBot="1" x14ac:dyDescent="0.25">
      <c r="A15" s="171"/>
      <c r="B15" s="164"/>
      <c r="C15" s="156"/>
      <c r="D15" s="146"/>
      <c r="E15" s="139"/>
      <c r="F15" s="130"/>
      <c r="G15" s="129"/>
      <c r="H15" s="129"/>
      <c r="I15" s="50"/>
      <c r="J15" s="397"/>
    </row>
    <row r="16" spans="1:10" s="48" customFormat="1" ht="39" thickBot="1" x14ac:dyDescent="0.25">
      <c r="A16" s="207" t="s">
        <v>45</v>
      </c>
      <c r="B16" s="208" t="s">
        <v>48</v>
      </c>
      <c r="C16" s="209" t="s">
        <v>49</v>
      </c>
      <c r="D16" s="209" t="s">
        <v>50</v>
      </c>
      <c r="E16" s="210" t="s">
        <v>46</v>
      </c>
      <c r="F16" s="211" t="s">
        <v>51</v>
      </c>
      <c r="G16" s="211" t="s">
        <v>52</v>
      </c>
      <c r="H16" s="409" t="s">
        <v>53</v>
      </c>
      <c r="I16" s="411" t="s">
        <v>195</v>
      </c>
      <c r="J16" s="412" t="s">
        <v>196</v>
      </c>
    </row>
    <row r="17" spans="1:11" s="48" customFormat="1" ht="12.75" x14ac:dyDescent="0.2">
      <c r="A17" s="242">
        <v>1</v>
      </c>
      <c r="B17" s="243"/>
      <c r="C17" s="243" t="s">
        <v>149</v>
      </c>
      <c r="D17" s="243"/>
      <c r="E17" s="244"/>
      <c r="F17" s="245"/>
      <c r="G17" s="245"/>
      <c r="H17" s="246"/>
      <c r="I17" s="404"/>
      <c r="J17" s="403"/>
    </row>
    <row r="18" spans="1:11" s="48" customFormat="1" ht="25.5" x14ac:dyDescent="0.2">
      <c r="A18" s="191" t="s">
        <v>121</v>
      </c>
      <c r="B18" s="117">
        <v>97622</v>
      </c>
      <c r="C18" s="356" t="s">
        <v>106</v>
      </c>
      <c r="D18" s="117" t="s">
        <v>91</v>
      </c>
      <c r="E18" s="118">
        <v>1.34</v>
      </c>
      <c r="F18" s="119">
        <v>36.799999999999997</v>
      </c>
      <c r="G18" s="357">
        <f t="shared" ref="G18:G58" si="0">(F18*$E$9)+F18</f>
        <v>46.6</v>
      </c>
      <c r="H18" s="358">
        <f>E18*G18</f>
        <v>62.44</v>
      </c>
      <c r="I18" s="405">
        <v>0</v>
      </c>
      <c r="J18" s="398">
        <f>H18</f>
        <v>62.44</v>
      </c>
      <c r="K18" s="394">
        <f>(J18+I18)</f>
        <v>62.44</v>
      </c>
    </row>
    <row r="19" spans="1:11" s="48" customFormat="1" ht="38.25" x14ac:dyDescent="0.2">
      <c r="A19" s="391" t="s">
        <v>187</v>
      </c>
      <c r="B19" s="197">
        <v>87878</v>
      </c>
      <c r="C19" s="392" t="s">
        <v>186</v>
      </c>
      <c r="D19" s="197" t="s">
        <v>108</v>
      </c>
      <c r="E19" s="198">
        <v>2.86</v>
      </c>
      <c r="F19" s="185">
        <v>3.34</v>
      </c>
      <c r="G19" s="357">
        <f t="shared" si="0"/>
        <v>4.2300000000000004</v>
      </c>
      <c r="H19" s="358">
        <f t="shared" ref="H19:H20" si="1">E19*G19</f>
        <v>12.1</v>
      </c>
      <c r="I19" s="405">
        <v>7.86</v>
      </c>
      <c r="J19" s="398">
        <f t="shared" ref="J19:J68" si="2">(H19*35%)</f>
        <v>4.24</v>
      </c>
      <c r="K19" s="394">
        <f t="shared" ref="K19:K70" si="3">(J19+I19)</f>
        <v>12.1</v>
      </c>
    </row>
    <row r="20" spans="1:11" s="48" customFormat="1" ht="51" x14ac:dyDescent="0.2">
      <c r="A20" s="391" t="s">
        <v>188</v>
      </c>
      <c r="B20" s="197">
        <v>87548</v>
      </c>
      <c r="C20" s="392" t="s">
        <v>189</v>
      </c>
      <c r="D20" s="197" t="s">
        <v>108</v>
      </c>
      <c r="E20" s="198">
        <v>2.86</v>
      </c>
      <c r="F20" s="185">
        <v>18.670000000000002</v>
      </c>
      <c r="G20" s="357">
        <f t="shared" si="0"/>
        <v>23.64</v>
      </c>
      <c r="H20" s="358">
        <f t="shared" si="1"/>
        <v>67.61</v>
      </c>
      <c r="I20" s="405">
        <f t="shared" ref="I20:I67" si="4">(H20*65%)</f>
        <v>43.95</v>
      </c>
      <c r="J20" s="398">
        <f t="shared" si="2"/>
        <v>23.66</v>
      </c>
      <c r="K20" s="394">
        <f t="shared" si="3"/>
        <v>67.61</v>
      </c>
    </row>
    <row r="21" spans="1:11" s="48" customFormat="1" ht="12.75" x14ac:dyDescent="0.2">
      <c r="A21" s="196"/>
      <c r="B21" s="197"/>
      <c r="C21" s="189" t="s">
        <v>54</v>
      </c>
      <c r="D21" s="197"/>
      <c r="E21" s="198"/>
      <c r="F21" s="185"/>
      <c r="G21" s="199"/>
      <c r="H21" s="200">
        <f>SUM(H18,H19:H20)</f>
        <v>142.15</v>
      </c>
      <c r="I21" s="406">
        <f>I18+I19+I20</f>
        <v>51.81</v>
      </c>
      <c r="J21" s="402">
        <f>J18+J19+J20</f>
        <v>90.34</v>
      </c>
      <c r="K21" s="394">
        <f t="shared" si="3"/>
        <v>142.15</v>
      </c>
    </row>
    <row r="22" spans="1:11" s="48" customFormat="1" ht="12.75" x14ac:dyDescent="0.2">
      <c r="A22" s="284">
        <v>2</v>
      </c>
      <c r="B22" s="273"/>
      <c r="C22" s="274" t="s">
        <v>105</v>
      </c>
      <c r="D22" s="273"/>
      <c r="E22" s="273"/>
      <c r="F22" s="273"/>
      <c r="G22" s="273"/>
      <c r="H22" s="410"/>
      <c r="I22" s="407"/>
      <c r="J22" s="399"/>
      <c r="K22" s="394">
        <f t="shared" si="3"/>
        <v>0</v>
      </c>
    </row>
    <row r="23" spans="1:11" s="178" customFormat="1" ht="25.5" x14ac:dyDescent="0.2">
      <c r="A23" s="193" t="s">
        <v>93</v>
      </c>
      <c r="B23" s="157">
        <v>93188</v>
      </c>
      <c r="C23" s="360" t="s">
        <v>102</v>
      </c>
      <c r="D23" s="157" t="s">
        <v>90</v>
      </c>
      <c r="E23" s="157">
        <v>5.2</v>
      </c>
      <c r="F23" s="157">
        <v>37.18</v>
      </c>
      <c r="G23" s="357">
        <f>(F23*$E$9)+F23</f>
        <v>47.08</v>
      </c>
      <c r="H23" s="358">
        <f>E23*G23</f>
        <v>244.82</v>
      </c>
      <c r="I23" s="405">
        <f t="shared" si="4"/>
        <v>159.13</v>
      </c>
      <c r="J23" s="398">
        <f t="shared" si="2"/>
        <v>85.69</v>
      </c>
      <c r="K23" s="394">
        <f t="shared" si="3"/>
        <v>244.82</v>
      </c>
    </row>
    <row r="24" spans="1:11" s="178" customFormat="1" ht="12.75" x14ac:dyDescent="0.2">
      <c r="A24" s="193"/>
      <c r="B24" s="157"/>
      <c r="C24" s="188" t="s">
        <v>54</v>
      </c>
      <c r="D24" s="157"/>
      <c r="E24" s="157"/>
      <c r="F24" s="157"/>
      <c r="G24" s="157"/>
      <c r="H24" s="192">
        <f>H23</f>
        <v>244.82</v>
      </c>
      <c r="I24" s="406">
        <f t="shared" si="4"/>
        <v>159.13</v>
      </c>
      <c r="J24" s="402">
        <f t="shared" si="2"/>
        <v>85.69</v>
      </c>
      <c r="K24" s="394">
        <f t="shared" si="3"/>
        <v>244.82</v>
      </c>
    </row>
    <row r="25" spans="1:11" s="178" customFormat="1" ht="12.75" x14ac:dyDescent="0.2">
      <c r="A25" s="285">
        <v>3</v>
      </c>
      <c r="B25" s="203"/>
      <c r="C25" s="204" t="s">
        <v>107</v>
      </c>
      <c r="D25" s="203"/>
      <c r="E25" s="203"/>
      <c r="F25" s="203"/>
      <c r="G25" s="203"/>
      <c r="H25" s="205"/>
      <c r="I25" s="407"/>
      <c r="J25" s="399"/>
      <c r="K25" s="394">
        <f t="shared" si="3"/>
        <v>0</v>
      </c>
    </row>
    <row r="26" spans="1:11" s="178" customFormat="1" ht="51" x14ac:dyDescent="0.2">
      <c r="A26" s="193" t="s">
        <v>81</v>
      </c>
      <c r="B26" s="157">
        <v>87274</v>
      </c>
      <c r="C26" s="378" t="s">
        <v>171</v>
      </c>
      <c r="D26" s="157" t="s">
        <v>108</v>
      </c>
      <c r="E26" s="157">
        <v>25.87</v>
      </c>
      <c r="F26" s="119">
        <v>58.7</v>
      </c>
      <c r="G26" s="357">
        <f>(F26*$E$9)+F26</f>
        <v>74.34</v>
      </c>
      <c r="H26" s="358">
        <f>E26*G26</f>
        <v>1923.18</v>
      </c>
      <c r="I26" s="405">
        <f t="shared" si="4"/>
        <v>1250.07</v>
      </c>
      <c r="J26" s="398">
        <f t="shared" si="2"/>
        <v>673.11</v>
      </c>
      <c r="K26" s="394">
        <f t="shared" si="3"/>
        <v>1923.18</v>
      </c>
    </row>
    <row r="27" spans="1:11" s="178" customFormat="1" ht="38.25" x14ac:dyDescent="0.2">
      <c r="A27" s="193" t="s">
        <v>82</v>
      </c>
      <c r="B27" s="157">
        <v>87251</v>
      </c>
      <c r="C27" s="356" t="s">
        <v>178</v>
      </c>
      <c r="D27" s="157" t="s">
        <v>108</v>
      </c>
      <c r="E27" s="186">
        <v>22</v>
      </c>
      <c r="F27" s="119">
        <v>27.45</v>
      </c>
      <c r="G27" s="357">
        <f t="shared" ref="G27" si="5">(F27*$E$9)+F27</f>
        <v>34.76</v>
      </c>
      <c r="H27" s="358">
        <f t="shared" ref="H27" si="6">E27*G27</f>
        <v>764.72</v>
      </c>
      <c r="I27" s="405">
        <f t="shared" si="4"/>
        <v>497.07</v>
      </c>
      <c r="J27" s="398">
        <f t="shared" si="2"/>
        <v>267.64999999999998</v>
      </c>
      <c r="K27" s="394">
        <f t="shared" si="3"/>
        <v>764.72</v>
      </c>
    </row>
    <row r="28" spans="1:11" s="178" customFormat="1" ht="12.75" x14ac:dyDescent="0.2">
      <c r="A28" s="193"/>
      <c r="B28" s="157"/>
      <c r="C28" s="188" t="s">
        <v>54</v>
      </c>
      <c r="D28" s="157"/>
      <c r="E28" s="157"/>
      <c r="F28" s="157"/>
      <c r="G28" s="157"/>
      <c r="H28" s="192">
        <f>SUM(H26,H27:H27)</f>
        <v>2687.9</v>
      </c>
      <c r="I28" s="406">
        <f t="shared" si="4"/>
        <v>1747.14</v>
      </c>
      <c r="J28" s="402">
        <f>J26+J27</f>
        <v>940.76</v>
      </c>
      <c r="K28" s="394">
        <f t="shared" si="3"/>
        <v>2687.9</v>
      </c>
    </row>
    <row r="29" spans="1:11" s="48" customFormat="1" ht="12.75" x14ac:dyDescent="0.2">
      <c r="A29" s="285">
        <v>4</v>
      </c>
      <c r="B29" s="203"/>
      <c r="C29" s="204" t="s">
        <v>109</v>
      </c>
      <c r="D29" s="203"/>
      <c r="E29" s="203"/>
      <c r="F29" s="203"/>
      <c r="G29" s="203"/>
      <c r="H29" s="205"/>
      <c r="I29" s="407"/>
      <c r="J29" s="399"/>
      <c r="K29" s="394">
        <f t="shared" si="3"/>
        <v>0</v>
      </c>
    </row>
    <row r="30" spans="1:11" s="48" customFormat="1" ht="12.75" x14ac:dyDescent="0.2">
      <c r="A30" s="400" t="s">
        <v>122</v>
      </c>
      <c r="B30" s="273"/>
      <c r="C30" s="274" t="s">
        <v>181</v>
      </c>
      <c r="D30" s="273"/>
      <c r="E30" s="273"/>
      <c r="F30" s="273"/>
      <c r="G30" s="273"/>
      <c r="H30" s="410"/>
      <c r="I30" s="407"/>
      <c r="J30" s="399"/>
      <c r="K30" s="394">
        <f t="shared" si="3"/>
        <v>0</v>
      </c>
    </row>
    <row r="31" spans="1:11" s="48" customFormat="1" ht="25.5" x14ac:dyDescent="0.2">
      <c r="A31" s="292" t="s">
        <v>182</v>
      </c>
      <c r="B31" s="180">
        <v>97644</v>
      </c>
      <c r="C31" s="379" t="s">
        <v>110</v>
      </c>
      <c r="D31" s="180" t="s">
        <v>108</v>
      </c>
      <c r="E31" s="180">
        <v>5.04</v>
      </c>
      <c r="F31" s="380">
        <v>5.9</v>
      </c>
      <c r="G31" s="380">
        <f t="shared" ref="G31" si="7">(F31*$E$9)+F31</f>
        <v>7.47</v>
      </c>
      <c r="H31" s="381">
        <f t="shared" ref="H31:H33" si="8">E31*G31</f>
        <v>37.65</v>
      </c>
      <c r="I31" s="405">
        <v>0</v>
      </c>
      <c r="J31" s="398">
        <f>H31</f>
        <v>37.65</v>
      </c>
      <c r="K31" s="394">
        <f t="shared" si="3"/>
        <v>37.65</v>
      </c>
    </row>
    <row r="32" spans="1:11" s="48" customFormat="1" ht="38.25" x14ac:dyDescent="0.2">
      <c r="A32" s="362" t="s">
        <v>183</v>
      </c>
      <c r="B32" s="359">
        <v>90822</v>
      </c>
      <c r="C32" s="363" t="s">
        <v>151</v>
      </c>
      <c r="D32" s="359" t="s">
        <v>50</v>
      </c>
      <c r="E32" s="364">
        <v>3</v>
      </c>
      <c r="F32" s="357">
        <v>370.26</v>
      </c>
      <c r="G32" s="357">
        <f>(F32*$E$9)+F32</f>
        <v>468.9</v>
      </c>
      <c r="H32" s="361">
        <f t="shared" si="8"/>
        <v>1406.7</v>
      </c>
      <c r="I32" s="405">
        <f t="shared" si="4"/>
        <v>914.36</v>
      </c>
      <c r="J32" s="398">
        <v>492.34</v>
      </c>
      <c r="K32" s="394">
        <f t="shared" si="3"/>
        <v>1406.7</v>
      </c>
    </row>
    <row r="33" spans="1:11" s="48" customFormat="1" ht="38.25" x14ac:dyDescent="0.2">
      <c r="A33" s="193" t="s">
        <v>184</v>
      </c>
      <c r="B33" s="157">
        <v>38151</v>
      </c>
      <c r="C33" s="356" t="s">
        <v>179</v>
      </c>
      <c r="D33" s="157" t="s">
        <v>180</v>
      </c>
      <c r="E33" s="157">
        <v>10</v>
      </c>
      <c r="F33" s="357">
        <v>50.98</v>
      </c>
      <c r="G33" s="357">
        <f t="shared" ref="G33" si="9">(F33*$E$9)+F33</f>
        <v>64.56</v>
      </c>
      <c r="H33" s="361">
        <f t="shared" si="8"/>
        <v>645.6</v>
      </c>
      <c r="I33" s="405">
        <f t="shared" si="4"/>
        <v>419.64</v>
      </c>
      <c r="J33" s="398">
        <f t="shared" si="2"/>
        <v>225.96</v>
      </c>
      <c r="K33" s="394">
        <f t="shared" si="3"/>
        <v>645.6</v>
      </c>
    </row>
    <row r="34" spans="1:11" s="178" customFormat="1" ht="12.75" x14ac:dyDescent="0.2">
      <c r="A34" s="193"/>
      <c r="B34" s="157"/>
      <c r="C34" s="188" t="s">
        <v>54</v>
      </c>
      <c r="D34" s="157"/>
      <c r="E34" s="157"/>
      <c r="F34" s="157"/>
      <c r="G34" s="157"/>
      <c r="H34" s="192">
        <f>SUM(H31,H32:H33)</f>
        <v>2089.9499999999998</v>
      </c>
      <c r="I34" s="406">
        <f>I31+I32+I33</f>
        <v>1334</v>
      </c>
      <c r="J34" s="402">
        <f>J31+J32+J33</f>
        <v>755.95</v>
      </c>
      <c r="K34" s="394">
        <f t="shared" si="3"/>
        <v>2089.9499999999998</v>
      </c>
    </row>
    <row r="35" spans="1:11" s="98" customFormat="1" ht="15" customHeight="1" x14ac:dyDescent="0.2">
      <c r="A35" s="286" t="s">
        <v>123</v>
      </c>
      <c r="B35" s="276"/>
      <c r="C35" s="204" t="s">
        <v>89</v>
      </c>
      <c r="D35" s="203"/>
      <c r="E35" s="281"/>
      <c r="F35" s="282"/>
      <c r="G35" s="282"/>
      <c r="H35" s="283"/>
      <c r="I35" s="407"/>
      <c r="J35" s="399"/>
      <c r="K35" s="394">
        <f t="shared" si="3"/>
        <v>0</v>
      </c>
    </row>
    <row r="36" spans="1:11" s="49" customFormat="1" ht="25.5" x14ac:dyDescent="0.2">
      <c r="A36" s="191" t="s">
        <v>194</v>
      </c>
      <c r="B36" s="359">
        <v>94223</v>
      </c>
      <c r="C36" s="365" t="s">
        <v>150</v>
      </c>
      <c r="D36" s="117" t="s">
        <v>90</v>
      </c>
      <c r="E36" s="118">
        <v>17</v>
      </c>
      <c r="F36" s="119">
        <v>42.07</v>
      </c>
      <c r="G36" s="119">
        <f t="shared" ref="G36:G37" si="10">(F36*$E$9)+F36</f>
        <v>53.28</v>
      </c>
      <c r="H36" s="358">
        <f t="shared" ref="H36:H37" si="11">E36*G36</f>
        <v>905.76</v>
      </c>
      <c r="I36" s="405">
        <f t="shared" si="4"/>
        <v>588.74</v>
      </c>
      <c r="J36" s="398">
        <f t="shared" si="2"/>
        <v>317.02</v>
      </c>
      <c r="K36" s="394">
        <f t="shared" si="3"/>
        <v>905.76</v>
      </c>
    </row>
    <row r="37" spans="1:11" s="49" customFormat="1" ht="38.25" x14ac:dyDescent="0.2">
      <c r="A37" s="366" t="s">
        <v>158</v>
      </c>
      <c r="B37" s="359">
        <v>94227</v>
      </c>
      <c r="C37" s="367" t="s">
        <v>152</v>
      </c>
      <c r="D37" s="368" t="s">
        <v>90</v>
      </c>
      <c r="E37" s="369">
        <v>7</v>
      </c>
      <c r="F37" s="370">
        <v>36.700000000000003</v>
      </c>
      <c r="G37" s="119">
        <f t="shared" si="10"/>
        <v>46.48</v>
      </c>
      <c r="H37" s="358">
        <f t="shared" si="11"/>
        <v>325.36</v>
      </c>
      <c r="I37" s="405">
        <f t="shared" si="4"/>
        <v>211.48</v>
      </c>
      <c r="J37" s="398">
        <f t="shared" si="2"/>
        <v>113.88</v>
      </c>
      <c r="K37" s="394">
        <f t="shared" si="3"/>
        <v>325.36</v>
      </c>
    </row>
    <row r="38" spans="1:11" s="49" customFormat="1" ht="25.5" x14ac:dyDescent="0.2">
      <c r="A38" s="366" t="s">
        <v>159</v>
      </c>
      <c r="B38" s="117">
        <v>96116</v>
      </c>
      <c r="C38" s="367" t="s">
        <v>172</v>
      </c>
      <c r="D38" s="368" t="s">
        <v>80</v>
      </c>
      <c r="E38" s="369">
        <v>124.54</v>
      </c>
      <c r="F38" s="370">
        <v>41.45</v>
      </c>
      <c r="G38" s="119">
        <f>(F38*$E$9)+F38</f>
        <v>52.49</v>
      </c>
      <c r="H38" s="358">
        <f>E38*G38</f>
        <v>6537.1</v>
      </c>
      <c r="I38" s="405">
        <f t="shared" si="4"/>
        <v>4249.12</v>
      </c>
      <c r="J38" s="398">
        <v>2287.98</v>
      </c>
      <c r="K38" s="394">
        <f t="shared" si="3"/>
        <v>6537.1</v>
      </c>
    </row>
    <row r="39" spans="1:11" s="178" customFormat="1" ht="12.75" x14ac:dyDescent="0.2">
      <c r="A39" s="194"/>
      <c r="B39" s="181"/>
      <c r="C39" s="189" t="s">
        <v>54</v>
      </c>
      <c r="D39" s="182"/>
      <c r="E39" s="183"/>
      <c r="F39" s="184"/>
      <c r="G39" s="184"/>
      <c r="H39" s="192">
        <f>SUM(H36:H38)</f>
        <v>7768.22</v>
      </c>
      <c r="I39" s="406">
        <f t="shared" si="4"/>
        <v>5049.34</v>
      </c>
      <c r="J39" s="402">
        <f t="shared" si="2"/>
        <v>2718.88</v>
      </c>
      <c r="K39" s="394">
        <f t="shared" si="3"/>
        <v>7768.22</v>
      </c>
    </row>
    <row r="40" spans="1:11" s="48" customFormat="1" ht="12.75" x14ac:dyDescent="0.2">
      <c r="A40" s="284">
        <v>6</v>
      </c>
      <c r="B40" s="273"/>
      <c r="C40" s="274" t="s">
        <v>96</v>
      </c>
      <c r="D40" s="273"/>
      <c r="E40" s="273"/>
      <c r="F40" s="273"/>
      <c r="G40" s="273"/>
      <c r="H40" s="410"/>
      <c r="I40" s="407"/>
      <c r="J40" s="399"/>
      <c r="K40" s="394">
        <f t="shared" si="3"/>
        <v>0</v>
      </c>
    </row>
    <row r="41" spans="1:11" s="48" customFormat="1" ht="51" x14ac:dyDescent="0.2">
      <c r="A41" s="190" t="s">
        <v>160</v>
      </c>
      <c r="B41" s="117">
        <v>86943</v>
      </c>
      <c r="C41" s="365" t="s">
        <v>190</v>
      </c>
      <c r="D41" s="117" t="s">
        <v>50</v>
      </c>
      <c r="E41" s="118">
        <v>1</v>
      </c>
      <c r="F41" s="119">
        <v>194.64</v>
      </c>
      <c r="G41" s="357">
        <f t="shared" si="0"/>
        <v>246.49</v>
      </c>
      <c r="H41" s="358">
        <f t="shared" ref="H41:H55" si="12">E41*G41</f>
        <v>246.49</v>
      </c>
      <c r="I41" s="405">
        <f t="shared" si="4"/>
        <v>160.22</v>
      </c>
      <c r="J41" s="398">
        <f t="shared" si="2"/>
        <v>86.27</v>
      </c>
      <c r="K41" s="394">
        <f t="shared" si="3"/>
        <v>246.49</v>
      </c>
    </row>
    <row r="42" spans="1:11" s="48" customFormat="1" ht="25.5" x14ac:dyDescent="0.2">
      <c r="A42" s="371" t="s">
        <v>124</v>
      </c>
      <c r="B42" s="359">
        <v>86895</v>
      </c>
      <c r="C42" s="363" t="s">
        <v>191</v>
      </c>
      <c r="D42" s="359" t="s">
        <v>50</v>
      </c>
      <c r="E42" s="364">
        <v>1</v>
      </c>
      <c r="F42" s="357">
        <v>298.81</v>
      </c>
      <c r="G42" s="357">
        <f t="shared" si="0"/>
        <v>378.41</v>
      </c>
      <c r="H42" s="358">
        <f t="shared" si="12"/>
        <v>378.41</v>
      </c>
      <c r="I42" s="405">
        <f t="shared" si="4"/>
        <v>245.97</v>
      </c>
      <c r="J42" s="398">
        <f t="shared" si="2"/>
        <v>132.44</v>
      </c>
      <c r="K42" s="394">
        <f t="shared" si="3"/>
        <v>378.41</v>
      </c>
    </row>
    <row r="43" spans="1:11" s="48" customFormat="1" ht="25.5" x14ac:dyDescent="0.2">
      <c r="A43" s="371" t="s">
        <v>125</v>
      </c>
      <c r="B43" s="359">
        <v>86902</v>
      </c>
      <c r="C43" s="363" t="s">
        <v>192</v>
      </c>
      <c r="D43" s="359" t="s">
        <v>50</v>
      </c>
      <c r="E43" s="364">
        <v>1</v>
      </c>
      <c r="F43" s="357">
        <v>196.43</v>
      </c>
      <c r="G43" s="357">
        <f t="shared" si="0"/>
        <v>248.76</v>
      </c>
      <c r="H43" s="358">
        <f t="shared" si="12"/>
        <v>248.76</v>
      </c>
      <c r="I43" s="405">
        <f t="shared" si="4"/>
        <v>161.69</v>
      </c>
      <c r="J43" s="398">
        <f t="shared" si="2"/>
        <v>87.07</v>
      </c>
      <c r="K43" s="394">
        <f t="shared" si="3"/>
        <v>248.76</v>
      </c>
    </row>
    <row r="44" spans="1:11" s="48" customFormat="1" ht="38.25" x14ac:dyDescent="0.2">
      <c r="A44" s="371" t="s">
        <v>126</v>
      </c>
      <c r="B44" s="359">
        <v>89957</v>
      </c>
      <c r="C44" s="360" t="s">
        <v>173</v>
      </c>
      <c r="D44" s="359" t="s">
        <v>50</v>
      </c>
      <c r="E44" s="364">
        <v>1</v>
      </c>
      <c r="F44" s="357">
        <v>92.08</v>
      </c>
      <c r="G44" s="357">
        <f t="shared" si="0"/>
        <v>116.61</v>
      </c>
      <c r="H44" s="358">
        <f t="shared" si="12"/>
        <v>116.61</v>
      </c>
      <c r="I44" s="405">
        <f t="shared" si="4"/>
        <v>75.8</v>
      </c>
      <c r="J44" s="398">
        <f t="shared" si="2"/>
        <v>40.81</v>
      </c>
      <c r="K44" s="394">
        <f t="shared" si="3"/>
        <v>116.61</v>
      </c>
    </row>
    <row r="45" spans="1:11" s="48" customFormat="1" ht="12.75" x14ac:dyDescent="0.2">
      <c r="A45" s="371" t="s">
        <v>127</v>
      </c>
      <c r="B45" s="359">
        <v>9868</v>
      </c>
      <c r="C45" s="363" t="s">
        <v>97</v>
      </c>
      <c r="D45" s="359" t="s">
        <v>90</v>
      </c>
      <c r="E45" s="364">
        <v>1.95</v>
      </c>
      <c r="F45" s="359">
        <v>2.76</v>
      </c>
      <c r="G45" s="357">
        <f t="shared" si="0"/>
        <v>3.5</v>
      </c>
      <c r="H45" s="361">
        <f t="shared" si="12"/>
        <v>6.83</v>
      </c>
      <c r="I45" s="405">
        <f t="shared" si="4"/>
        <v>4.4400000000000004</v>
      </c>
      <c r="J45" s="398">
        <f t="shared" si="2"/>
        <v>2.39</v>
      </c>
      <c r="K45" s="394">
        <f t="shared" si="3"/>
        <v>6.83</v>
      </c>
    </row>
    <row r="46" spans="1:11" s="48" customFormat="1" ht="12.75" x14ac:dyDescent="0.2">
      <c r="A46" s="190" t="s">
        <v>128</v>
      </c>
      <c r="B46" s="359">
        <v>9869</v>
      </c>
      <c r="C46" s="372" t="s">
        <v>154</v>
      </c>
      <c r="D46" s="359" t="s">
        <v>90</v>
      </c>
      <c r="E46" s="364">
        <v>15</v>
      </c>
      <c r="F46" s="359">
        <v>5.92</v>
      </c>
      <c r="G46" s="357">
        <f t="shared" si="0"/>
        <v>7.5</v>
      </c>
      <c r="H46" s="361">
        <f t="shared" si="12"/>
        <v>112.5</v>
      </c>
      <c r="I46" s="405">
        <v>73.12</v>
      </c>
      <c r="J46" s="398">
        <f t="shared" si="2"/>
        <v>39.380000000000003</v>
      </c>
      <c r="K46" s="394">
        <f t="shared" si="3"/>
        <v>112.5</v>
      </c>
    </row>
    <row r="47" spans="1:11" s="48" customFormat="1" ht="25.5" x14ac:dyDescent="0.2">
      <c r="A47" s="190" t="s">
        <v>129</v>
      </c>
      <c r="B47" s="117">
        <v>89362</v>
      </c>
      <c r="C47" s="365" t="s">
        <v>98</v>
      </c>
      <c r="D47" s="117" t="s">
        <v>50</v>
      </c>
      <c r="E47" s="118">
        <v>1</v>
      </c>
      <c r="F47" s="119">
        <v>5.69</v>
      </c>
      <c r="G47" s="357">
        <f t="shared" si="0"/>
        <v>7.21</v>
      </c>
      <c r="H47" s="358">
        <f t="shared" si="12"/>
        <v>7.21</v>
      </c>
      <c r="I47" s="405">
        <f t="shared" si="4"/>
        <v>4.6900000000000004</v>
      </c>
      <c r="J47" s="398">
        <f t="shared" si="2"/>
        <v>2.52</v>
      </c>
      <c r="K47" s="394">
        <f t="shared" si="3"/>
        <v>7.21</v>
      </c>
    </row>
    <row r="48" spans="1:11" s="48" customFormat="1" ht="25.5" x14ac:dyDescent="0.2">
      <c r="A48" s="371" t="s">
        <v>130</v>
      </c>
      <c r="B48" s="359">
        <v>89367</v>
      </c>
      <c r="C48" s="363" t="s">
        <v>155</v>
      </c>
      <c r="D48" s="117" t="s">
        <v>50</v>
      </c>
      <c r="E48" s="118">
        <v>2</v>
      </c>
      <c r="F48" s="119">
        <v>7.74</v>
      </c>
      <c r="G48" s="357">
        <f t="shared" si="0"/>
        <v>9.8000000000000007</v>
      </c>
      <c r="H48" s="358">
        <f t="shared" si="12"/>
        <v>19.600000000000001</v>
      </c>
      <c r="I48" s="405">
        <f t="shared" si="4"/>
        <v>12.74</v>
      </c>
      <c r="J48" s="398">
        <f t="shared" si="2"/>
        <v>6.86</v>
      </c>
      <c r="K48" s="394">
        <f t="shared" si="3"/>
        <v>19.600000000000001</v>
      </c>
    </row>
    <row r="49" spans="1:11" s="172" customFormat="1" ht="25.5" x14ac:dyDescent="0.2">
      <c r="A49" s="371" t="s">
        <v>131</v>
      </c>
      <c r="B49" s="359">
        <v>3531</v>
      </c>
      <c r="C49" s="363" t="s">
        <v>99</v>
      </c>
      <c r="D49" s="359" t="s">
        <v>50</v>
      </c>
      <c r="E49" s="364">
        <v>1</v>
      </c>
      <c r="F49" s="357">
        <v>1.1599999999999999</v>
      </c>
      <c r="G49" s="357">
        <f t="shared" si="0"/>
        <v>1.47</v>
      </c>
      <c r="H49" s="361">
        <f t="shared" si="12"/>
        <v>1.47</v>
      </c>
      <c r="I49" s="405">
        <f t="shared" si="4"/>
        <v>0.96</v>
      </c>
      <c r="J49" s="398">
        <f t="shared" si="2"/>
        <v>0.51</v>
      </c>
      <c r="K49" s="394">
        <f t="shared" si="3"/>
        <v>1.47</v>
      </c>
    </row>
    <row r="50" spans="1:11" s="48" customFormat="1" ht="25.5" x14ac:dyDescent="0.2">
      <c r="A50" s="371" t="s">
        <v>132</v>
      </c>
      <c r="B50" s="359">
        <v>89353</v>
      </c>
      <c r="C50" s="363" t="s">
        <v>156</v>
      </c>
      <c r="D50" s="359" t="s">
        <v>50</v>
      </c>
      <c r="E50" s="364">
        <v>1</v>
      </c>
      <c r="F50" s="357">
        <v>45.15</v>
      </c>
      <c r="G50" s="357">
        <f t="shared" si="0"/>
        <v>57.18</v>
      </c>
      <c r="H50" s="361">
        <f t="shared" si="12"/>
        <v>57.18</v>
      </c>
      <c r="I50" s="405">
        <f t="shared" si="4"/>
        <v>37.17</v>
      </c>
      <c r="J50" s="398">
        <f t="shared" si="2"/>
        <v>20.010000000000002</v>
      </c>
      <c r="K50" s="394">
        <f t="shared" si="3"/>
        <v>57.18</v>
      </c>
    </row>
    <row r="51" spans="1:11" s="48" customFormat="1" ht="51" x14ac:dyDescent="0.2">
      <c r="A51" s="371" t="s">
        <v>161</v>
      </c>
      <c r="B51" s="359">
        <v>91785</v>
      </c>
      <c r="C51" s="360" t="s">
        <v>174</v>
      </c>
      <c r="D51" s="359" t="s">
        <v>90</v>
      </c>
      <c r="E51" s="364">
        <v>1.95</v>
      </c>
      <c r="F51" s="357">
        <v>28.23</v>
      </c>
      <c r="G51" s="357">
        <f t="shared" si="0"/>
        <v>35.75</v>
      </c>
      <c r="H51" s="361">
        <f t="shared" si="12"/>
        <v>69.709999999999994</v>
      </c>
      <c r="I51" s="405">
        <f t="shared" si="4"/>
        <v>45.31</v>
      </c>
      <c r="J51" s="398">
        <f t="shared" si="2"/>
        <v>24.4</v>
      </c>
      <c r="K51" s="394">
        <f t="shared" si="3"/>
        <v>69.709999999999994</v>
      </c>
    </row>
    <row r="52" spans="1:11" s="48" customFormat="1" ht="38.25" x14ac:dyDescent="0.2">
      <c r="A52" s="371" t="s">
        <v>133</v>
      </c>
      <c r="B52" s="359">
        <v>89714</v>
      </c>
      <c r="C52" s="360" t="s">
        <v>111</v>
      </c>
      <c r="D52" s="359" t="s">
        <v>90</v>
      </c>
      <c r="E52" s="364">
        <v>40</v>
      </c>
      <c r="F52" s="357">
        <v>35.71</v>
      </c>
      <c r="G52" s="357">
        <f t="shared" si="0"/>
        <v>45.22</v>
      </c>
      <c r="H52" s="361">
        <f t="shared" si="12"/>
        <v>1808.8</v>
      </c>
      <c r="I52" s="405">
        <f t="shared" si="4"/>
        <v>1175.72</v>
      </c>
      <c r="J52" s="398">
        <f t="shared" si="2"/>
        <v>633.08000000000004</v>
      </c>
      <c r="K52" s="394">
        <f t="shared" si="3"/>
        <v>1808.8</v>
      </c>
    </row>
    <row r="53" spans="1:11" s="48" customFormat="1" ht="38.25" x14ac:dyDescent="0.2">
      <c r="A53" s="371" t="s">
        <v>134</v>
      </c>
      <c r="B53" s="359">
        <v>89712</v>
      </c>
      <c r="C53" s="360" t="s">
        <v>112</v>
      </c>
      <c r="D53" s="359" t="s">
        <v>90</v>
      </c>
      <c r="E53" s="364">
        <v>3.55</v>
      </c>
      <c r="F53" s="357">
        <v>18.62</v>
      </c>
      <c r="G53" s="357">
        <f t="shared" si="0"/>
        <v>23.58</v>
      </c>
      <c r="H53" s="361">
        <f t="shared" si="12"/>
        <v>83.71</v>
      </c>
      <c r="I53" s="405">
        <f t="shared" si="4"/>
        <v>54.41</v>
      </c>
      <c r="J53" s="398">
        <f t="shared" si="2"/>
        <v>29.3</v>
      </c>
      <c r="K53" s="394">
        <f t="shared" si="3"/>
        <v>83.71</v>
      </c>
    </row>
    <row r="54" spans="1:11" s="48" customFormat="1" ht="38.25" x14ac:dyDescent="0.2">
      <c r="A54" s="371" t="s">
        <v>135</v>
      </c>
      <c r="B54" s="359">
        <v>89711</v>
      </c>
      <c r="C54" s="356" t="s">
        <v>113</v>
      </c>
      <c r="D54" s="359" t="s">
        <v>90</v>
      </c>
      <c r="E54" s="364">
        <v>2.15</v>
      </c>
      <c r="F54" s="357">
        <v>3.15</v>
      </c>
      <c r="G54" s="357">
        <f t="shared" si="0"/>
        <v>3.99</v>
      </c>
      <c r="H54" s="361">
        <f t="shared" si="12"/>
        <v>8.58</v>
      </c>
      <c r="I54" s="405">
        <f t="shared" si="4"/>
        <v>5.58</v>
      </c>
      <c r="J54" s="398">
        <f t="shared" si="2"/>
        <v>3</v>
      </c>
      <c r="K54" s="394">
        <f t="shared" si="3"/>
        <v>8.58</v>
      </c>
    </row>
    <row r="55" spans="1:11" s="48" customFormat="1" ht="25.5" x14ac:dyDescent="0.2">
      <c r="A55" s="371" t="s">
        <v>136</v>
      </c>
      <c r="B55" s="359">
        <v>9838</v>
      </c>
      <c r="C55" s="363" t="s">
        <v>114</v>
      </c>
      <c r="D55" s="359" t="s">
        <v>90</v>
      </c>
      <c r="E55" s="364">
        <v>8.85</v>
      </c>
      <c r="F55" s="357">
        <v>5.47</v>
      </c>
      <c r="G55" s="357">
        <f t="shared" si="0"/>
        <v>6.93</v>
      </c>
      <c r="H55" s="361">
        <f t="shared" si="12"/>
        <v>61.33</v>
      </c>
      <c r="I55" s="405">
        <f t="shared" si="4"/>
        <v>39.86</v>
      </c>
      <c r="J55" s="398">
        <f t="shared" si="2"/>
        <v>21.47</v>
      </c>
      <c r="K55" s="394">
        <f t="shared" si="3"/>
        <v>61.33</v>
      </c>
    </row>
    <row r="56" spans="1:11" s="48" customFormat="1" ht="38.25" x14ac:dyDescent="0.2">
      <c r="A56" s="371" t="s">
        <v>137</v>
      </c>
      <c r="B56" s="359">
        <v>89707</v>
      </c>
      <c r="C56" s="360" t="s">
        <v>175</v>
      </c>
      <c r="D56" s="359" t="s">
        <v>50</v>
      </c>
      <c r="E56" s="364">
        <v>1</v>
      </c>
      <c r="F56" s="357">
        <v>21.3</v>
      </c>
      <c r="G56" s="357">
        <f t="shared" si="0"/>
        <v>26.97</v>
      </c>
      <c r="H56" s="361">
        <f t="shared" ref="H56:H63" si="13">E56*G56</f>
        <v>26.97</v>
      </c>
      <c r="I56" s="405">
        <f t="shared" si="4"/>
        <v>17.53</v>
      </c>
      <c r="J56" s="398">
        <f t="shared" si="2"/>
        <v>9.44</v>
      </c>
      <c r="K56" s="394">
        <f t="shared" si="3"/>
        <v>26.97</v>
      </c>
    </row>
    <row r="57" spans="1:11" s="48" customFormat="1" ht="25.5" x14ac:dyDescent="0.2">
      <c r="A57" s="371" t="s">
        <v>138</v>
      </c>
      <c r="B57" s="359">
        <v>3277</v>
      </c>
      <c r="C57" s="363" t="s">
        <v>100</v>
      </c>
      <c r="D57" s="359" t="s">
        <v>50</v>
      </c>
      <c r="E57" s="364">
        <v>2</v>
      </c>
      <c r="F57" s="357">
        <v>726.31</v>
      </c>
      <c r="G57" s="357">
        <f t="shared" si="0"/>
        <v>919.8</v>
      </c>
      <c r="H57" s="361">
        <f t="shared" si="13"/>
        <v>1839.6</v>
      </c>
      <c r="I57" s="405">
        <f t="shared" si="4"/>
        <v>1195.74</v>
      </c>
      <c r="J57" s="398">
        <f t="shared" si="2"/>
        <v>643.86</v>
      </c>
      <c r="K57" s="394">
        <f t="shared" si="3"/>
        <v>1839.6</v>
      </c>
    </row>
    <row r="58" spans="1:11" s="48" customFormat="1" ht="51" x14ac:dyDescent="0.2">
      <c r="A58" s="371" t="s">
        <v>139</v>
      </c>
      <c r="B58" s="359">
        <v>98078</v>
      </c>
      <c r="C58" s="363" t="s">
        <v>144</v>
      </c>
      <c r="D58" s="359" t="s">
        <v>50</v>
      </c>
      <c r="E58" s="364">
        <v>1</v>
      </c>
      <c r="F58" s="357">
        <v>2842.83</v>
      </c>
      <c r="G58" s="357">
        <f t="shared" si="0"/>
        <v>3600.16</v>
      </c>
      <c r="H58" s="361">
        <f t="shared" si="13"/>
        <v>3600.16</v>
      </c>
      <c r="I58" s="405">
        <f t="shared" si="4"/>
        <v>2340.1</v>
      </c>
      <c r="J58" s="398">
        <f t="shared" si="2"/>
        <v>1260.06</v>
      </c>
      <c r="K58" s="394">
        <f t="shared" si="3"/>
        <v>3600.16</v>
      </c>
    </row>
    <row r="59" spans="1:11" s="48" customFormat="1" ht="25.5" x14ac:dyDescent="0.2">
      <c r="A59" s="371" t="s">
        <v>140</v>
      </c>
      <c r="B59" s="359">
        <v>11894</v>
      </c>
      <c r="C59" s="363" t="s">
        <v>101</v>
      </c>
      <c r="D59" s="359" t="s">
        <v>50</v>
      </c>
      <c r="E59" s="364">
        <v>1</v>
      </c>
      <c r="F59" s="357">
        <v>686.59</v>
      </c>
      <c r="G59" s="357">
        <f t="shared" ref="G59:G63" si="14">(F59*$E$9)+F59</f>
        <v>869.5</v>
      </c>
      <c r="H59" s="361">
        <f t="shared" si="13"/>
        <v>869.5</v>
      </c>
      <c r="I59" s="405">
        <f t="shared" si="4"/>
        <v>565.17999999999995</v>
      </c>
      <c r="J59" s="398">
        <v>304.32</v>
      </c>
      <c r="K59" s="394">
        <f t="shared" si="3"/>
        <v>869.5</v>
      </c>
    </row>
    <row r="60" spans="1:11" s="48" customFormat="1" ht="29.25" customHeight="1" x14ac:dyDescent="0.2">
      <c r="A60" s="371" t="s">
        <v>141</v>
      </c>
      <c r="B60" s="359" t="s">
        <v>103</v>
      </c>
      <c r="C60" s="363" t="s">
        <v>104</v>
      </c>
      <c r="D60" s="359" t="s">
        <v>50</v>
      </c>
      <c r="E60" s="364">
        <v>4</v>
      </c>
      <c r="F60" s="357">
        <v>209.75</v>
      </c>
      <c r="G60" s="357">
        <f t="shared" si="14"/>
        <v>265.63</v>
      </c>
      <c r="H60" s="361">
        <f t="shared" si="13"/>
        <v>1062.52</v>
      </c>
      <c r="I60" s="405">
        <f t="shared" si="4"/>
        <v>690.64</v>
      </c>
      <c r="J60" s="398">
        <f t="shared" si="2"/>
        <v>371.88</v>
      </c>
      <c r="K60" s="394">
        <f t="shared" si="3"/>
        <v>1062.52</v>
      </c>
    </row>
    <row r="61" spans="1:11" s="48" customFormat="1" ht="29.25" customHeight="1" x14ac:dyDescent="0.2">
      <c r="A61" s="371" t="s">
        <v>142</v>
      </c>
      <c r="B61" s="359">
        <v>98102</v>
      </c>
      <c r="C61" s="363" t="s">
        <v>153</v>
      </c>
      <c r="D61" s="359" t="s">
        <v>50</v>
      </c>
      <c r="E61" s="364">
        <v>1</v>
      </c>
      <c r="F61" s="357">
        <v>78.41</v>
      </c>
      <c r="G61" s="357">
        <f t="shared" si="14"/>
        <v>99.3</v>
      </c>
      <c r="H61" s="361">
        <f t="shared" si="13"/>
        <v>99.3</v>
      </c>
      <c r="I61" s="405">
        <v>64.540000000000006</v>
      </c>
      <c r="J61" s="398">
        <f t="shared" si="2"/>
        <v>34.76</v>
      </c>
      <c r="K61" s="394">
        <f t="shared" si="3"/>
        <v>99.3</v>
      </c>
    </row>
    <row r="62" spans="1:11" s="48" customFormat="1" ht="38.25" x14ac:dyDescent="0.2">
      <c r="A62" s="371" t="s">
        <v>162</v>
      </c>
      <c r="B62" s="359">
        <v>89724</v>
      </c>
      <c r="C62" s="363" t="s">
        <v>176</v>
      </c>
      <c r="D62" s="359" t="s">
        <v>50</v>
      </c>
      <c r="E62" s="364">
        <v>1</v>
      </c>
      <c r="F62" s="357">
        <v>5.15</v>
      </c>
      <c r="G62" s="357">
        <f t="shared" si="14"/>
        <v>6.52</v>
      </c>
      <c r="H62" s="361">
        <f t="shared" si="13"/>
        <v>6.52</v>
      </c>
      <c r="I62" s="405">
        <f t="shared" si="4"/>
        <v>4.24</v>
      </c>
      <c r="J62" s="398">
        <f t="shared" si="2"/>
        <v>2.2799999999999998</v>
      </c>
      <c r="K62" s="394">
        <f t="shared" si="3"/>
        <v>6.52</v>
      </c>
    </row>
    <row r="63" spans="1:11" s="48" customFormat="1" ht="38.25" x14ac:dyDescent="0.2">
      <c r="A63" s="48" t="s">
        <v>193</v>
      </c>
      <c r="B63" s="359">
        <v>89726</v>
      </c>
      <c r="C63" s="363" t="s">
        <v>177</v>
      </c>
      <c r="D63" s="359" t="s">
        <v>50</v>
      </c>
      <c r="E63" s="364">
        <v>1</v>
      </c>
      <c r="F63" s="357">
        <v>5.83</v>
      </c>
      <c r="G63" s="357">
        <f t="shared" si="14"/>
        <v>7.38</v>
      </c>
      <c r="H63" s="361">
        <f t="shared" si="13"/>
        <v>7.38</v>
      </c>
      <c r="I63" s="405">
        <f t="shared" si="4"/>
        <v>4.8</v>
      </c>
      <c r="J63" s="398">
        <f t="shared" si="2"/>
        <v>2.58</v>
      </c>
      <c r="K63" s="394">
        <f t="shared" si="3"/>
        <v>7.38</v>
      </c>
    </row>
    <row r="64" spans="1:11" s="48" customFormat="1" ht="14.25" customHeight="1" x14ac:dyDescent="0.2">
      <c r="A64" s="190"/>
      <c r="B64" s="117"/>
      <c r="C64" s="188" t="s">
        <v>54</v>
      </c>
      <c r="D64" s="117"/>
      <c r="E64" s="118"/>
      <c r="F64" s="119"/>
      <c r="G64" s="119"/>
      <c r="H64" s="192">
        <f>SUM(H41:H63)</f>
        <v>10739.14</v>
      </c>
      <c r="I64" s="406">
        <f>SUM(I41:I63)</f>
        <v>6980.45</v>
      </c>
      <c r="J64" s="402">
        <f>SUM(J41,J42:J63)</f>
        <v>3758.69</v>
      </c>
      <c r="K64" s="394">
        <f>(J64+I64)</f>
        <v>10739.14</v>
      </c>
    </row>
    <row r="65" spans="1:11" s="98" customFormat="1" ht="12.75" x14ac:dyDescent="0.2">
      <c r="A65" s="287" t="s">
        <v>157</v>
      </c>
      <c r="B65" s="268"/>
      <c r="C65" s="269" t="s">
        <v>115</v>
      </c>
      <c r="D65" s="268"/>
      <c r="E65" s="270"/>
      <c r="F65" s="271"/>
      <c r="G65" s="271"/>
      <c r="H65" s="272"/>
      <c r="I65" s="407"/>
      <c r="J65" s="399"/>
      <c r="K65" s="394">
        <f t="shared" si="3"/>
        <v>0</v>
      </c>
    </row>
    <row r="66" spans="1:11" s="98" customFormat="1" ht="12.75" x14ac:dyDescent="0.2">
      <c r="A66" s="275" t="s">
        <v>163</v>
      </c>
      <c r="B66" s="276"/>
      <c r="C66" s="277" t="s">
        <v>116</v>
      </c>
      <c r="D66" s="276"/>
      <c r="E66" s="278"/>
      <c r="F66" s="279"/>
      <c r="G66" s="279"/>
      <c r="H66" s="280"/>
      <c r="I66" s="407"/>
      <c r="J66" s="399"/>
      <c r="K66" s="394">
        <f t="shared" si="3"/>
        <v>0</v>
      </c>
    </row>
    <row r="67" spans="1:11" s="98" customFormat="1" ht="12.75" x14ac:dyDescent="0.2">
      <c r="A67" s="195" t="s">
        <v>164</v>
      </c>
      <c r="B67" s="179" t="s">
        <v>117</v>
      </c>
      <c r="C67" s="373" t="s">
        <v>118</v>
      </c>
      <c r="D67" s="179" t="s">
        <v>80</v>
      </c>
      <c r="E67" s="186">
        <v>10.08</v>
      </c>
      <c r="F67" s="187">
        <v>9.26</v>
      </c>
      <c r="G67" s="119">
        <f t="shared" ref="G67:G68" si="15">(F67*$E$9)+F67</f>
        <v>11.73</v>
      </c>
      <c r="H67" s="358">
        <f>E67*G67</f>
        <v>118.24</v>
      </c>
      <c r="I67" s="405">
        <f t="shared" si="4"/>
        <v>76.86</v>
      </c>
      <c r="J67" s="398">
        <f t="shared" si="2"/>
        <v>41.38</v>
      </c>
      <c r="K67" s="394">
        <f t="shared" si="3"/>
        <v>118.24</v>
      </c>
    </row>
    <row r="68" spans="1:11" s="98" customFormat="1" ht="25.5" x14ac:dyDescent="0.2">
      <c r="A68" s="386" t="s">
        <v>185</v>
      </c>
      <c r="B68" s="374" t="s">
        <v>119</v>
      </c>
      <c r="C68" s="360" t="s">
        <v>120</v>
      </c>
      <c r="D68" s="179" t="s">
        <v>80</v>
      </c>
      <c r="E68" s="186">
        <v>10.08</v>
      </c>
      <c r="F68" s="187">
        <v>20.69</v>
      </c>
      <c r="G68" s="119">
        <f t="shared" si="15"/>
        <v>26.2</v>
      </c>
      <c r="H68" s="358">
        <f>E68*G68</f>
        <v>264.10000000000002</v>
      </c>
      <c r="I68" s="405">
        <v>171.66</v>
      </c>
      <c r="J68" s="398">
        <f t="shared" si="2"/>
        <v>92.44</v>
      </c>
      <c r="K68" s="394">
        <f t="shared" si="3"/>
        <v>264.10000000000002</v>
      </c>
    </row>
    <row r="69" spans="1:11" s="98" customFormat="1" ht="12.75" x14ac:dyDescent="0.2">
      <c r="A69" s="195"/>
      <c r="B69" s="179"/>
      <c r="C69" s="188" t="s">
        <v>54</v>
      </c>
      <c r="D69" s="117"/>
      <c r="E69" s="118"/>
      <c r="F69" s="119"/>
      <c r="G69" s="119"/>
      <c r="H69" s="192">
        <f>SUM(H67,H68)</f>
        <v>382.34</v>
      </c>
      <c r="I69" s="406">
        <f>I67+I68</f>
        <v>248.52</v>
      </c>
      <c r="J69" s="402">
        <f>J67+J68</f>
        <v>133.82</v>
      </c>
      <c r="K69" s="394">
        <f t="shared" si="3"/>
        <v>382.34</v>
      </c>
    </row>
    <row r="70" spans="1:11" s="98" customFormat="1" ht="13.5" thickBot="1" x14ac:dyDescent="0.25">
      <c r="A70" s="262"/>
      <c r="B70" s="263"/>
      <c r="C70" s="264"/>
      <c r="D70" s="265"/>
      <c r="E70" s="266"/>
      <c r="F70" s="421" t="s">
        <v>55</v>
      </c>
      <c r="G70" s="421"/>
      <c r="H70" s="267">
        <f>H21+H24+H28+H34+H39+H64+H69</f>
        <v>24054.52</v>
      </c>
      <c r="I70" s="408">
        <f>I21+I24+I28+I34+I39+I69+I64</f>
        <v>15570.39</v>
      </c>
      <c r="J70" s="401">
        <f>J21+J24+J28+J34+J39+J64+J69</f>
        <v>8484.1299999999992</v>
      </c>
      <c r="K70" s="394">
        <f t="shared" si="3"/>
        <v>24054.52</v>
      </c>
    </row>
    <row r="71" spans="1:11" s="49" customFormat="1" x14ac:dyDescent="0.2">
      <c r="A71" s="202" t="s">
        <v>143</v>
      </c>
      <c r="B71" s="261">
        <v>43601</v>
      </c>
      <c r="C71" s="174"/>
      <c r="D71" s="147"/>
      <c r="E71" s="133"/>
      <c r="F71" s="121"/>
      <c r="G71" s="121"/>
      <c r="H71" s="121"/>
    </row>
    <row r="72" spans="1:11" s="49" customFormat="1" x14ac:dyDescent="0.2">
      <c r="A72" s="160"/>
      <c r="B72" s="147"/>
      <c r="C72" s="174"/>
      <c r="D72" s="147"/>
      <c r="E72" s="133"/>
      <c r="F72" s="121"/>
      <c r="G72" s="121"/>
      <c r="H72" s="121"/>
    </row>
    <row r="73" spans="1:11" s="47" customFormat="1" x14ac:dyDescent="0.2">
      <c r="A73" s="160"/>
      <c r="B73" s="150"/>
      <c r="C73" s="175" t="s">
        <v>47</v>
      </c>
      <c r="D73" s="147"/>
      <c r="E73" s="132"/>
      <c r="F73" s="124" t="s">
        <v>56</v>
      </c>
      <c r="G73" s="124"/>
      <c r="H73" s="121"/>
    </row>
    <row r="74" spans="1:11" s="34" customFormat="1" x14ac:dyDescent="0.2">
      <c r="A74" s="160"/>
      <c r="B74" s="150"/>
      <c r="C74" s="175"/>
      <c r="D74" s="147"/>
      <c r="E74" s="132"/>
      <c r="F74" s="124"/>
      <c r="G74" s="124"/>
      <c r="H74" s="121"/>
    </row>
    <row r="75" spans="1:11" s="34" customFormat="1" x14ac:dyDescent="0.2">
      <c r="A75" s="160"/>
      <c r="B75" s="147"/>
      <c r="C75" s="174"/>
      <c r="D75" s="147"/>
      <c r="E75" s="133"/>
      <c r="F75" s="121"/>
      <c r="G75" s="121"/>
      <c r="H75" s="121"/>
    </row>
    <row r="76" spans="1:11" s="34" customFormat="1" ht="15.75" x14ac:dyDescent="0.2">
      <c r="A76" s="160"/>
      <c r="B76" s="151"/>
      <c r="C76" s="176" t="s">
        <v>87</v>
      </c>
      <c r="D76" s="147"/>
      <c r="E76" s="134"/>
      <c r="F76" s="125" t="s">
        <v>77</v>
      </c>
      <c r="G76" s="125"/>
      <c r="H76" s="121"/>
    </row>
    <row r="77" spans="1:11" s="34" customFormat="1" x14ac:dyDescent="0.2">
      <c r="A77" s="160"/>
      <c r="B77" s="152"/>
      <c r="C77" s="177" t="s">
        <v>76</v>
      </c>
      <c r="D77" s="147"/>
      <c r="E77" s="132"/>
      <c r="F77" s="124" t="s">
        <v>78</v>
      </c>
      <c r="G77" s="124"/>
      <c r="H77" s="121"/>
    </row>
    <row r="78" spans="1:11" s="34" customFormat="1" x14ac:dyDescent="0.2">
      <c r="A78" s="160"/>
      <c r="B78" s="152"/>
      <c r="C78" s="177" t="s">
        <v>60</v>
      </c>
      <c r="D78" s="147"/>
      <c r="E78" s="132"/>
      <c r="F78" s="124" t="s">
        <v>84</v>
      </c>
      <c r="G78" s="124"/>
      <c r="H78" s="121"/>
    </row>
    <row r="79" spans="1:11" s="34" customFormat="1" x14ac:dyDescent="0.2">
      <c r="A79" s="44"/>
      <c r="B79" s="165"/>
      <c r="C79" s="158"/>
      <c r="D79" s="148"/>
      <c r="E79" s="140"/>
      <c r="F79" s="122"/>
      <c r="G79" s="122"/>
      <c r="H79" s="122"/>
      <c r="I79" s="122"/>
      <c r="J79" s="122"/>
    </row>
    <row r="80" spans="1:11" s="34" customFormat="1" x14ac:dyDescent="0.2">
      <c r="A80" s="45"/>
      <c r="B80" s="166"/>
      <c r="C80" s="159"/>
      <c r="D80" s="149"/>
      <c r="E80" s="141"/>
      <c r="F80" s="131"/>
      <c r="G80" s="123"/>
      <c r="H80" s="123"/>
    </row>
    <row r="81" spans="1:8" s="34" customFormat="1" x14ac:dyDescent="0.2">
      <c r="A81" s="45"/>
      <c r="B81" s="166"/>
      <c r="C81" s="159"/>
      <c r="D81" s="149"/>
      <c r="E81" s="141"/>
      <c r="F81" s="131"/>
      <c r="G81" s="123"/>
      <c r="H81" s="123"/>
    </row>
    <row r="82" spans="1:8" ht="399.95" customHeight="1" x14ac:dyDescent="0.2"/>
  </sheetData>
  <mergeCells count="10">
    <mergeCell ref="A3:C3"/>
    <mergeCell ref="A7:H7"/>
    <mergeCell ref="A5:C5"/>
    <mergeCell ref="A6:H6"/>
    <mergeCell ref="F70:G70"/>
    <mergeCell ref="A10:H10"/>
    <mergeCell ref="A11:H11"/>
    <mergeCell ref="A12:H12"/>
    <mergeCell ref="A13:H13"/>
    <mergeCell ref="A14:H14"/>
  </mergeCells>
  <pageMargins left="0.25" right="0.25" top="0.75" bottom="0.75" header="0.3" footer="0.3"/>
  <pageSetup paperSize="9" scale="55" fitToHeight="0" orientation="portrait" r:id="rId1"/>
  <headerFooter>
    <oddHeader>&amp;RPágina &amp;P de &amp;N</oddHeader>
  </headerFooter>
  <rowBreaks count="1" manualBreakCount="1">
    <brk id="3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zoomScale="85" zoomScaleNormal="85" zoomScaleSheetLayoutView="70" workbookViewId="0">
      <selection activeCell="I31" sqref="I31:T31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41" ht="80.099999999999994" customHeight="1" thickBot="1" x14ac:dyDescent="0.25"/>
    <row r="2" spans="1:41" ht="18" x14ac:dyDescent="0.2">
      <c r="A2" s="89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41" ht="18" x14ac:dyDescent="0.25">
      <c r="A3" s="97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41" ht="5.0999999999999996" customHeight="1" x14ac:dyDescent="0.2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59"/>
      <c r="V4" s="59"/>
      <c r="W4" s="59"/>
      <c r="X4" s="59"/>
      <c r="Y4" s="59"/>
    </row>
    <row r="5" spans="1:41" ht="15" customHeight="1" x14ac:dyDescent="0.2">
      <c r="A5" s="435" t="str">
        <f>'ANEXO 01-ORÇAMENTO'!A5:C5</f>
        <v>SOLICITANTE: SECRETARIA MUNICIPAL DE EDUCAÇÃO</v>
      </c>
      <c r="B5" s="436"/>
      <c r="C5" s="436"/>
      <c r="D5" s="436"/>
      <c r="E5" s="436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8"/>
      <c r="U5" s="59"/>
      <c r="V5" s="59"/>
      <c r="W5" s="59"/>
      <c r="X5" s="59"/>
      <c r="Y5" s="59"/>
    </row>
    <row r="6" spans="1:41" ht="15" customHeight="1" x14ac:dyDescent="0.2">
      <c r="A6" s="424" t="str">
        <f>'ANEXO 01-ORÇAMENTO'!A6</f>
        <v>OBJETO: E.M.E.F. OLAVO JOSE RADA</v>
      </c>
      <c r="B6" s="425"/>
      <c r="C6" s="425"/>
      <c r="D6" s="425"/>
      <c r="E6" s="425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7"/>
      <c r="U6" s="59"/>
      <c r="V6" s="59"/>
      <c r="W6" s="59"/>
      <c r="X6" s="59"/>
      <c r="Y6" s="59"/>
    </row>
    <row r="7" spans="1:41" ht="15" customHeight="1" x14ac:dyDescent="0.2">
      <c r="A7" s="428" t="str">
        <f>'ANEXO 01-ORÇAMENTO'!A7:C7</f>
        <v>LOCAL DA OBRA: Estrada Campo Bom, s/n, Quitéria</v>
      </c>
      <c r="B7" s="429"/>
      <c r="C7" s="429"/>
      <c r="D7" s="429"/>
      <c r="E7" s="429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1"/>
      <c r="U7" s="59"/>
      <c r="V7" s="59"/>
      <c r="W7" s="59"/>
      <c r="X7" s="59"/>
      <c r="Y7" s="59"/>
    </row>
    <row r="8" spans="1:41" ht="16.5" thickBot="1" x14ac:dyDescent="0.25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4"/>
      <c r="U8" s="59"/>
      <c r="V8" s="59"/>
      <c r="W8" s="59"/>
      <c r="X8" s="59"/>
      <c r="Y8" s="59"/>
    </row>
    <row r="9" spans="1:41" ht="30" customHeight="1" x14ac:dyDescent="0.2">
      <c r="A9" s="439" t="s">
        <v>5</v>
      </c>
      <c r="B9" s="440"/>
      <c r="C9" s="440"/>
      <c r="D9" s="440"/>
      <c r="E9" s="440"/>
      <c r="F9" s="60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59"/>
      <c r="V9" s="59"/>
      <c r="W9" s="59"/>
      <c r="X9" s="59"/>
      <c r="Y9" s="59"/>
    </row>
    <row r="10" spans="1:41" ht="30" customHeight="1" thickBot="1" x14ac:dyDescent="0.25">
      <c r="A10" s="441" t="s">
        <v>6</v>
      </c>
      <c r="B10" s="442"/>
      <c r="C10" s="442"/>
      <c r="D10" s="442"/>
      <c r="E10" s="442"/>
      <c r="F10" s="64"/>
      <c r="G10" s="65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59"/>
      <c r="V10" s="59"/>
      <c r="W10" s="59"/>
      <c r="X10" s="59"/>
      <c r="Y10" s="59"/>
    </row>
    <row r="11" spans="1:41" ht="60" customHeight="1" x14ac:dyDescent="0.2">
      <c r="A11" s="443" t="s">
        <v>7</v>
      </c>
      <c r="B11" s="444"/>
      <c r="C11" s="444"/>
      <c r="D11" s="444"/>
      <c r="E11" s="444"/>
      <c r="F11" s="447" t="s">
        <v>8</v>
      </c>
      <c r="G11" s="448"/>
      <c r="H11" s="449"/>
      <c r="I11" s="68"/>
      <c r="J11" s="68"/>
      <c r="K11" s="69"/>
      <c r="L11" s="453" t="s">
        <v>9</v>
      </c>
      <c r="M11" s="454"/>
      <c r="N11" s="454"/>
      <c r="O11" s="454"/>
      <c r="P11" s="454"/>
      <c r="Q11" s="454"/>
      <c r="R11" s="454"/>
      <c r="S11" s="454"/>
      <c r="T11" s="455"/>
      <c r="U11" s="70"/>
      <c r="V11" s="70"/>
      <c r="W11" s="70"/>
      <c r="X11" s="70"/>
      <c r="Y11" s="70"/>
      <c r="Z11" s="70"/>
      <c r="AA11" s="70"/>
      <c r="AB11" s="70"/>
      <c r="AC11" s="88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ht="21.75" customHeight="1" x14ac:dyDescent="0.2">
      <c r="A12" s="445"/>
      <c r="B12" s="446"/>
      <c r="C12" s="446"/>
      <c r="D12" s="446"/>
      <c r="E12" s="446"/>
      <c r="F12" s="450"/>
      <c r="G12" s="451"/>
      <c r="H12" s="452"/>
      <c r="I12" s="68"/>
      <c r="J12" s="68"/>
      <c r="K12" s="69"/>
      <c r="L12" s="456" t="s">
        <v>10</v>
      </c>
      <c r="M12" s="457"/>
      <c r="N12" s="457"/>
      <c r="O12" s="457" t="s">
        <v>11</v>
      </c>
      <c r="P12" s="457"/>
      <c r="Q12" s="457"/>
      <c r="R12" s="457" t="s">
        <v>12</v>
      </c>
      <c r="S12" s="457"/>
      <c r="T12" s="458"/>
      <c r="W12" s="59"/>
      <c r="X12" s="59"/>
      <c r="Y12" s="59"/>
      <c r="Z12" s="59"/>
    </row>
    <row r="13" spans="1:41" s="82" customFormat="1" ht="30" customHeight="1" x14ac:dyDescent="0.2">
      <c r="A13" s="468" t="s">
        <v>63</v>
      </c>
      <c r="B13" s="469"/>
      <c r="C13" s="469"/>
      <c r="D13" s="469"/>
      <c r="E13" s="469"/>
      <c r="F13" s="470">
        <v>4</v>
      </c>
      <c r="G13" s="471"/>
      <c r="H13" s="472"/>
      <c r="I13" s="464" t="str">
        <f>IF(F13&lt;L13," Atenção",IF(F13&gt;R13,"Atenção","OK"))</f>
        <v>OK</v>
      </c>
      <c r="J13" s="465"/>
      <c r="K13" s="81"/>
      <c r="L13" s="466">
        <f>CHOOSE(Plan4!$B$17,Plan4!C6,Plan4!D6,Plan4!E6,Plan4!F6,Plan4!G6,Plan4!H6)</f>
        <v>3</v>
      </c>
      <c r="M13" s="467"/>
      <c r="N13" s="467"/>
      <c r="O13" s="467">
        <f>CHOOSE(Plan4!$B$17,Plan4!I6,Plan4!J6,Plan4!K6,Plan4!L6,Plan4!M6,Plan4!N6)</f>
        <v>4</v>
      </c>
      <c r="P13" s="467"/>
      <c r="Q13" s="467"/>
      <c r="R13" s="467">
        <f>CHOOSE(Plan4!$B$17,Plan4!O6,Plan4!P6,Plan4!Q6,Plan4!R6,Plan4!S6,Plan4!T6)</f>
        <v>5.5</v>
      </c>
      <c r="S13" s="467"/>
      <c r="T13" s="473"/>
      <c r="W13" s="83"/>
      <c r="X13" s="83"/>
      <c r="Y13" s="83"/>
      <c r="Z13" s="83"/>
    </row>
    <row r="14" spans="1:41" s="82" customFormat="1" ht="30" customHeight="1" x14ac:dyDescent="0.2">
      <c r="A14" s="459" t="s">
        <v>64</v>
      </c>
      <c r="B14" s="460"/>
      <c r="C14" s="460"/>
      <c r="D14" s="460"/>
      <c r="E14" s="460"/>
      <c r="F14" s="461">
        <v>1</v>
      </c>
      <c r="G14" s="462"/>
      <c r="H14" s="463"/>
      <c r="I14" s="464" t="str">
        <f t="shared" ref="I14:I20" si="0">IF(F14&lt;L14," Atenção",IF(F14&gt;R14,"Atenção","OK"))</f>
        <v>OK</v>
      </c>
      <c r="J14" s="465"/>
      <c r="K14" s="81"/>
      <c r="L14" s="466">
        <f>CHOOSE(Plan4!$B$17,Plan4!C7,Plan4!D7,Plan4!E7,Plan4!F7,Plan4!G7,Plan4!H7)</f>
        <v>0.8</v>
      </c>
      <c r="M14" s="467"/>
      <c r="N14" s="467"/>
      <c r="O14" s="467">
        <f>CHOOSE(Plan4!$B$17,Plan4!I7,Plan4!J7,Plan4!K7,Plan4!L7,Plan4!M7,Plan4!N7)</f>
        <v>0.8</v>
      </c>
      <c r="P14" s="467"/>
      <c r="Q14" s="467"/>
      <c r="R14" s="467">
        <f>CHOOSE(Plan4!$B$17,Plan4!O7,Plan4!P7,Plan4!Q7,Plan4!R7,Plan4!S7,Plan4!T7)</f>
        <v>1</v>
      </c>
      <c r="S14" s="467"/>
      <c r="T14" s="473"/>
      <c r="W14" s="83"/>
      <c r="X14" s="83"/>
      <c r="Y14" s="83"/>
      <c r="Z14" s="83"/>
    </row>
    <row r="15" spans="1:41" s="82" customFormat="1" ht="30" customHeight="1" x14ac:dyDescent="0.2">
      <c r="A15" s="459" t="s">
        <v>65</v>
      </c>
      <c r="B15" s="460"/>
      <c r="C15" s="460"/>
      <c r="D15" s="460"/>
      <c r="E15" s="460"/>
      <c r="F15" s="461">
        <v>0.97</v>
      </c>
      <c r="G15" s="462"/>
      <c r="H15" s="463"/>
      <c r="I15" s="464" t="str">
        <f t="shared" si="0"/>
        <v>OK</v>
      </c>
      <c r="J15" s="465"/>
      <c r="K15" s="81"/>
      <c r="L15" s="466">
        <f>CHOOSE(Plan4!$B$17,Plan4!C8,Plan4!D8,Plan4!E8,Plan4!F8,Plan4!G8,Plan4!H8)</f>
        <v>0.97</v>
      </c>
      <c r="M15" s="467"/>
      <c r="N15" s="467"/>
      <c r="O15" s="467">
        <f>CHOOSE(Plan4!$B$17,Plan4!I8,Plan4!J8,Plan4!K8,Plan4!L8,Plan4!M8,Plan4!N8)</f>
        <v>1.27</v>
      </c>
      <c r="P15" s="467"/>
      <c r="Q15" s="467"/>
      <c r="R15" s="467">
        <f>CHOOSE(Plan4!$B$17,Plan4!O8,Plan4!P8,Plan4!Q8,Plan4!R8,Plan4!S8,Plan4!T8)</f>
        <v>1.27</v>
      </c>
      <c r="S15" s="467"/>
      <c r="T15" s="473"/>
      <c r="W15" s="83"/>
      <c r="X15" s="83"/>
      <c r="Y15" s="83"/>
      <c r="Z15" s="83"/>
    </row>
    <row r="16" spans="1:41" s="82" customFormat="1" ht="30" customHeight="1" x14ac:dyDescent="0.2">
      <c r="A16" s="459" t="s">
        <v>66</v>
      </c>
      <c r="B16" s="460"/>
      <c r="C16" s="460"/>
      <c r="D16" s="460"/>
      <c r="E16" s="460"/>
      <c r="F16" s="461">
        <v>0.59</v>
      </c>
      <c r="G16" s="462"/>
      <c r="H16" s="463"/>
      <c r="I16" s="464" t="str">
        <f t="shared" si="0"/>
        <v>OK</v>
      </c>
      <c r="J16" s="465"/>
      <c r="K16" s="81"/>
      <c r="L16" s="466">
        <f>CHOOSE(Plan4!$B$17,Plan4!C9,Plan4!D9,Plan4!E9,Plan4!F9,Plan4!G9,Plan4!H9)</f>
        <v>0.59</v>
      </c>
      <c r="M16" s="467"/>
      <c r="N16" s="467"/>
      <c r="O16" s="467">
        <f>CHOOSE(Plan4!$B$17,Plan4!I9,Plan4!J9,Plan4!K9,Plan4!L9,Plan4!M9,Plan4!N9)</f>
        <v>1.23</v>
      </c>
      <c r="P16" s="467"/>
      <c r="Q16" s="467"/>
      <c r="R16" s="467">
        <f>CHOOSE(Plan4!$B$17,Plan4!O9,Plan4!P9,Plan4!Q9,Plan4!R9,Plan4!S9,Plan4!T9)</f>
        <v>1.39</v>
      </c>
      <c r="S16" s="467"/>
      <c r="T16" s="473"/>
      <c r="W16" s="83"/>
      <c r="X16" s="83"/>
      <c r="Y16" s="83"/>
      <c r="Z16" s="83"/>
    </row>
    <row r="17" spans="1:26" s="82" customFormat="1" ht="30" customHeight="1" x14ac:dyDescent="0.2">
      <c r="A17" s="459" t="s">
        <v>67</v>
      </c>
      <c r="B17" s="460"/>
      <c r="C17" s="460"/>
      <c r="D17" s="460"/>
      <c r="E17" s="460"/>
      <c r="F17" s="461">
        <v>6.16</v>
      </c>
      <c r="G17" s="462"/>
      <c r="H17" s="463"/>
      <c r="I17" s="464" t="str">
        <f t="shared" si="0"/>
        <v>OK</v>
      </c>
      <c r="J17" s="465"/>
      <c r="K17" s="81"/>
      <c r="L17" s="466">
        <f>CHOOSE(Plan4!$B$17,Plan4!C10,Plan4!D10,Plan4!E10,Plan4!F10,Plan4!G10,Plan4!H10)</f>
        <v>6.16</v>
      </c>
      <c r="M17" s="467"/>
      <c r="N17" s="467"/>
      <c r="O17" s="467">
        <f>CHOOSE(Plan4!$B$17,Plan4!I10,Plan4!J10,Plan4!K10,Plan4!L10,Plan4!M10,Plan4!N10)</f>
        <v>7.4</v>
      </c>
      <c r="P17" s="467"/>
      <c r="Q17" s="467"/>
      <c r="R17" s="467">
        <f>CHOOSE(Plan4!$B$17,Plan4!O10,Plan4!P10,Plan4!Q10,Plan4!R10,Plan4!S10,Plan4!T10)</f>
        <v>8.9600000000000009</v>
      </c>
      <c r="S17" s="467"/>
      <c r="T17" s="473"/>
      <c r="W17" s="83"/>
      <c r="X17" s="83"/>
      <c r="Y17" s="83"/>
      <c r="Z17" s="83"/>
    </row>
    <row r="18" spans="1:26" s="82" customFormat="1" ht="30" customHeight="1" x14ac:dyDescent="0.2">
      <c r="A18" s="459" t="s">
        <v>68</v>
      </c>
      <c r="B18" s="460"/>
      <c r="C18" s="460"/>
      <c r="D18" s="460"/>
      <c r="E18" s="460"/>
      <c r="F18" s="461">
        <v>0.65</v>
      </c>
      <c r="G18" s="462"/>
      <c r="H18" s="463"/>
      <c r="I18" s="464" t="str">
        <f t="shared" si="0"/>
        <v>OK</v>
      </c>
      <c r="J18" s="465"/>
      <c r="K18" s="81"/>
      <c r="L18" s="466">
        <f>CHOOSE(Plan4!$B$17,Plan4!C11,Plan4!D11,Plan4!E11,Plan4!F11,Plan4!G11,Plan4!H11)</f>
        <v>0.65</v>
      </c>
      <c r="M18" s="467"/>
      <c r="N18" s="467"/>
      <c r="O18" s="467">
        <f>CHOOSE(Plan4!$B$17,Plan4!I11,Plan4!J11,Plan4!K11,Plan4!L11,Plan4!M11,Plan4!N11)</f>
        <v>0.65</v>
      </c>
      <c r="P18" s="467"/>
      <c r="Q18" s="467"/>
      <c r="R18" s="467">
        <f>CHOOSE(Plan4!$B$17,Plan4!O11,Plan4!P11,Plan4!Q11,Plan4!R11,Plan4!S11,Plan4!T11)</f>
        <v>0.65</v>
      </c>
      <c r="S18" s="467"/>
      <c r="T18" s="473"/>
      <c r="U18" s="84"/>
      <c r="V18" s="84"/>
      <c r="W18" s="83"/>
      <c r="X18" s="83"/>
      <c r="Y18" s="83"/>
      <c r="Z18" s="83"/>
    </row>
    <row r="19" spans="1:26" s="82" customFormat="1" ht="30" customHeight="1" x14ac:dyDescent="0.2">
      <c r="A19" s="459" t="s">
        <v>69</v>
      </c>
      <c r="B19" s="460"/>
      <c r="C19" s="460"/>
      <c r="D19" s="460"/>
      <c r="E19" s="460"/>
      <c r="F19" s="461">
        <v>3</v>
      </c>
      <c r="G19" s="462"/>
      <c r="H19" s="463"/>
      <c r="I19" s="464" t="str">
        <f t="shared" si="0"/>
        <v>OK</v>
      </c>
      <c r="J19" s="465"/>
      <c r="K19" s="81"/>
      <c r="L19" s="466">
        <f>CHOOSE(Plan4!$B$17,Plan4!C12,Plan4!D12,Plan4!E12,Plan4!F12,Plan4!G12,Plan4!H12)</f>
        <v>3</v>
      </c>
      <c r="M19" s="467"/>
      <c r="N19" s="467"/>
      <c r="O19" s="467">
        <f>CHOOSE(Plan4!$B$17,Plan4!I12,Plan4!J12,Plan4!K12,Plan4!L12,Plan4!M12,Plan4!N12)</f>
        <v>3</v>
      </c>
      <c r="P19" s="467"/>
      <c r="Q19" s="467"/>
      <c r="R19" s="467">
        <f>CHOOSE(Plan4!$B$17,Plan4!O12,Plan4!P12,Plan4!Q12,Plan4!R12,Plan4!S12,Plan4!T12)</f>
        <v>3</v>
      </c>
      <c r="S19" s="467"/>
      <c r="T19" s="473"/>
      <c r="W19" s="83"/>
      <c r="X19" s="83"/>
      <c r="Y19" s="83"/>
      <c r="Z19" s="83"/>
    </row>
    <row r="20" spans="1:26" s="82" customFormat="1" ht="30" customHeight="1" x14ac:dyDescent="0.2">
      <c r="A20" s="459" t="s">
        <v>70</v>
      </c>
      <c r="B20" s="460"/>
      <c r="C20" s="460"/>
      <c r="D20" s="460"/>
      <c r="E20" s="460"/>
      <c r="F20" s="461">
        <v>3</v>
      </c>
      <c r="G20" s="462"/>
      <c r="H20" s="463"/>
      <c r="I20" s="464" t="str">
        <f t="shared" si="0"/>
        <v>OK</v>
      </c>
      <c r="J20" s="465"/>
      <c r="K20" s="81"/>
      <c r="L20" s="476">
        <f>CHOOSE(Plan4!$B$17,Plan4!C13,Plan4!D13,Plan4!E13,Plan4!F13,Plan4!G13,Plan4!H13)</f>
        <v>2</v>
      </c>
      <c r="M20" s="474"/>
      <c r="N20" s="474"/>
      <c r="O20" s="474">
        <f>CHOOSE(Plan4!$B$17,Plan4!I13,Plan4!J13,Plan4!K13,Plan4!L13,Plan4!M13,Plan4!N13)</f>
        <v>2</v>
      </c>
      <c r="P20" s="474"/>
      <c r="Q20" s="474"/>
      <c r="R20" s="474">
        <f>CHOOSE(Plan4!$B$17,Plan4!O13,Plan4!P13,Plan4!Q13,Plan4!R13,Plan4!S13,Plan4!T13)</f>
        <v>5</v>
      </c>
      <c r="S20" s="474"/>
      <c r="T20" s="475"/>
      <c r="W20" s="83"/>
      <c r="X20" s="83"/>
      <c r="Y20" s="83"/>
      <c r="Z20" s="83"/>
    </row>
    <row r="21" spans="1:26" s="82" customFormat="1" ht="30" customHeight="1" thickBot="1" x14ac:dyDescent="0.25">
      <c r="A21" s="488" t="s">
        <v>71</v>
      </c>
      <c r="B21" s="489"/>
      <c r="C21" s="489"/>
      <c r="D21" s="489"/>
      <c r="E21" s="489"/>
      <c r="F21" s="490">
        <v>4</v>
      </c>
      <c r="G21" s="491"/>
      <c r="H21" s="492"/>
      <c r="I21" s="85"/>
      <c r="J21" s="85"/>
      <c r="K21" s="81"/>
      <c r="L21" s="477"/>
      <c r="M21" s="477"/>
      <c r="N21" s="477"/>
      <c r="O21" s="477"/>
      <c r="P21" s="477"/>
      <c r="Q21" s="477"/>
      <c r="R21" s="477"/>
      <c r="S21" s="477"/>
      <c r="T21" s="478"/>
      <c r="W21" s="83"/>
      <c r="X21" s="83"/>
      <c r="Y21" s="83"/>
      <c r="Z21" s="83"/>
    </row>
    <row r="22" spans="1:26" s="83" customFormat="1" ht="30" customHeight="1" thickBot="1" x14ac:dyDescent="0.25">
      <c r="A22" s="479" t="s">
        <v>13</v>
      </c>
      <c r="B22" s="480"/>
      <c r="C22" s="480"/>
      <c r="D22" s="480"/>
      <c r="E22" s="481"/>
      <c r="F22" s="482">
        <f>TRUNC((((((1+F13/100+F14/100+F15/100)*(1+F16/100)*(1+F17/100))/(1-(F18/100+F19/100+F20/100+F21/100)))-1)*100),2)</f>
        <v>26.64</v>
      </c>
      <c r="G22" s="483"/>
      <c r="H22" s="484"/>
      <c r="I22" s="85"/>
      <c r="J22" s="85"/>
      <c r="K22" s="81"/>
      <c r="L22" s="86"/>
      <c r="M22" s="86"/>
      <c r="N22" s="86"/>
      <c r="O22" s="86"/>
      <c r="P22" s="86"/>
      <c r="Q22" s="86"/>
      <c r="R22" s="86"/>
      <c r="S22" s="86"/>
      <c r="T22" s="87"/>
    </row>
    <row r="23" spans="1:26" s="59" customFormat="1" ht="26.25" customHeight="1" x14ac:dyDescent="0.2">
      <c r="A23" s="75"/>
      <c r="B23" s="76"/>
      <c r="C23" s="76"/>
      <c r="D23" s="76"/>
      <c r="E23" s="76"/>
      <c r="F23" s="77"/>
      <c r="G23" s="77"/>
      <c r="H23" s="77"/>
      <c r="I23" s="68"/>
      <c r="J23" s="68"/>
      <c r="K23" s="69"/>
      <c r="L23" s="71"/>
      <c r="M23" s="71"/>
      <c r="N23" s="71"/>
      <c r="O23" s="71"/>
      <c r="P23" s="71"/>
      <c r="Q23" s="71"/>
      <c r="R23" s="71"/>
      <c r="S23" s="71"/>
      <c r="T23" s="72"/>
    </row>
    <row r="24" spans="1:26" s="59" customFormat="1" ht="15" customHeight="1" x14ac:dyDescent="0.2">
      <c r="A24" s="485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7"/>
    </row>
    <row r="25" spans="1:26" s="59" customFormat="1" ht="45" customHeight="1" x14ac:dyDescent="0.2">
      <c r="A25" s="493" t="s">
        <v>14</v>
      </c>
      <c r="B25" s="494"/>
      <c r="C25" s="494"/>
      <c r="D25" s="494"/>
      <c r="E25" s="494"/>
      <c r="F25" s="494"/>
      <c r="G25" s="494"/>
      <c r="H25" s="494"/>
      <c r="I25" s="73"/>
      <c r="J25" s="74"/>
      <c r="K25" s="69"/>
      <c r="L25" s="495" t="s">
        <v>79</v>
      </c>
      <c r="M25" s="496"/>
      <c r="N25" s="496"/>
      <c r="O25" s="496"/>
      <c r="P25" s="496"/>
      <c r="Q25" s="496"/>
      <c r="R25" s="496"/>
      <c r="S25" s="496"/>
      <c r="T25" s="497"/>
    </row>
    <row r="26" spans="1:26" s="80" customFormat="1" ht="60" customHeight="1" x14ac:dyDescent="0.2">
      <c r="A26" s="498" t="s">
        <v>72</v>
      </c>
      <c r="B26" s="499"/>
      <c r="C26" s="499"/>
      <c r="D26" s="499"/>
      <c r="E26" s="499"/>
      <c r="F26" s="500">
        <f>TRUNC(((((1+F13/100+F14/100+F15/100)*(1+F16/100)*(1+F17/100))/(1-(F18/100+F19/100+F20/100)))-1)*100,2)</f>
        <v>21.22</v>
      </c>
      <c r="G26" s="500"/>
      <c r="H26" s="501"/>
      <c r="I26" s="502" t="str">
        <f>IF(F26&lt;L26," Atenção",IF(F26&gt;R26,"Atenção","OK"))</f>
        <v>OK</v>
      </c>
      <c r="J26" s="503"/>
      <c r="K26" s="79"/>
      <c r="L26" s="476">
        <f>CHOOSE(Plan4!$B$17,Plan4!O19,Plan4!O20,Plan4!O21,Plan4!O22,Plan4!O23,Plan4!O24)</f>
        <v>20.34</v>
      </c>
      <c r="M26" s="474"/>
      <c r="N26" s="474"/>
      <c r="O26" s="474">
        <f>CHOOSE(Plan4!$B$17,Plan4!Q19,Plan4!Q20,Plan4!Q21,Plan4!Q22,Plan4!Q23,Plan4!Q24)</f>
        <v>22.12</v>
      </c>
      <c r="P26" s="474"/>
      <c r="Q26" s="474"/>
      <c r="R26" s="474">
        <f>CHOOSE(Plan4!$B$17,Plan4!S19,Plan4!S20,Plan4!S21,Plan4!S22,Plan4!S23,Plan4!S24)</f>
        <v>25</v>
      </c>
      <c r="S26" s="474"/>
      <c r="T26" s="475"/>
    </row>
    <row r="27" spans="1:26" s="59" customFormat="1" ht="15" customHeight="1" x14ac:dyDescent="0.2">
      <c r="A27" s="485" t="str">
        <f>IF(I26&lt;&gt;"OK", "O valor de BDI sem a desoneração está fora da faixa admitida no Acórdão TCU Plenária 2622/2013.",".")</f>
        <v>.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7"/>
    </row>
    <row r="28" spans="1:26" s="59" customFormat="1" ht="18" x14ac:dyDescent="0.2">
      <c r="A28" s="513" t="s">
        <v>0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5"/>
    </row>
    <row r="29" spans="1:26" s="59" customFormat="1" ht="181.5" customHeight="1" x14ac:dyDescent="0.2">
      <c r="A29" s="516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8"/>
    </row>
    <row r="30" spans="1:26" ht="15" customHeight="1" x14ac:dyDescent="0.2">
      <c r="A30" s="519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1"/>
    </row>
    <row r="31" spans="1:26" s="78" customFormat="1" ht="30" customHeight="1" x14ac:dyDescent="0.2">
      <c r="A31" s="504"/>
      <c r="B31" s="505"/>
      <c r="C31" s="505"/>
      <c r="D31" s="505"/>
      <c r="E31" s="505"/>
      <c r="F31" s="505"/>
      <c r="G31" s="505"/>
      <c r="H31" s="505"/>
      <c r="I31" s="506">
        <v>8234325</v>
      </c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8"/>
    </row>
    <row r="32" spans="1:26" s="78" customFormat="1" ht="30" customHeight="1" x14ac:dyDescent="0.2">
      <c r="A32" s="509"/>
      <c r="B32" s="510"/>
      <c r="C32" s="510"/>
      <c r="D32" s="510"/>
      <c r="E32" s="510"/>
      <c r="F32" s="510"/>
      <c r="G32" s="510"/>
      <c r="H32" s="510"/>
      <c r="I32" s="511" t="s">
        <v>88</v>
      </c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2"/>
    </row>
    <row r="33" spans="1:20" s="78" customFormat="1" ht="30" customHeight="1" x14ac:dyDescent="0.2">
      <c r="A33" s="523" t="s">
        <v>85</v>
      </c>
      <c r="B33" s="524"/>
      <c r="C33" s="524"/>
      <c r="D33" s="524"/>
      <c r="E33" s="524"/>
      <c r="F33" s="524"/>
      <c r="G33" s="524"/>
      <c r="H33" s="524"/>
      <c r="I33" s="525">
        <f>'ANEXO 01-ORÇAMENTO'!B71</f>
        <v>43601</v>
      </c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7"/>
    </row>
    <row r="34" spans="1:20" s="78" customFormat="1" ht="30" customHeight="1" x14ac:dyDescent="0.2">
      <c r="A34" s="528" t="s">
        <v>62</v>
      </c>
      <c r="B34" s="529"/>
      <c r="C34" s="529"/>
      <c r="D34" s="529"/>
      <c r="E34" s="529"/>
      <c r="F34" s="529"/>
      <c r="G34" s="529"/>
      <c r="H34" s="529"/>
      <c r="I34" s="529" t="s">
        <v>4</v>
      </c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30"/>
    </row>
    <row r="35" spans="1:20" ht="399.95" customHeight="1" x14ac:dyDescent="0.2">
      <c r="A35" s="522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</row>
    <row r="36" spans="1:20" s="59" customFormat="1" ht="14.25" customHeight="1" x14ac:dyDescent="0.2"/>
    <row r="37" spans="1:20" s="59" customFormat="1" x14ac:dyDescent="0.2"/>
    <row r="38" spans="1:20" s="59" customFormat="1" x14ac:dyDescent="0.2"/>
    <row r="39" spans="1:20" s="59" customFormat="1" x14ac:dyDescent="0.2"/>
    <row r="40" spans="1:20" s="59" customFormat="1" x14ac:dyDescent="0.2"/>
    <row r="41" spans="1:20" s="59" customFormat="1" x14ac:dyDescent="0.2"/>
    <row r="42" spans="1:20" s="59" customFormat="1" x14ac:dyDescent="0.2"/>
    <row r="43" spans="1:20" s="59" customFormat="1" x14ac:dyDescent="0.2"/>
    <row r="44" spans="1:20" s="59" customFormat="1" x14ac:dyDescent="0.2"/>
    <row r="45" spans="1:20" s="59" customFormat="1" x14ac:dyDescent="0.2"/>
    <row r="46" spans="1:20" s="59" customFormat="1" ht="12.75" customHeight="1" x14ac:dyDescent="0.2"/>
    <row r="47" spans="1:20" s="59" customFormat="1" x14ac:dyDescent="0.2"/>
    <row r="48" spans="1:20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  <row r="58" s="59" customFormat="1" x14ac:dyDescent="0.2"/>
    <row r="59" s="59" customFormat="1" x14ac:dyDescent="0.2"/>
    <row r="60" s="59" customFormat="1" x14ac:dyDescent="0.2"/>
    <row r="61" s="59" customFormat="1" x14ac:dyDescent="0.2"/>
    <row r="62" s="59" customFormat="1" x14ac:dyDescent="0.2"/>
    <row r="63" s="59" customFormat="1" x14ac:dyDescent="0.2"/>
    <row r="64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zoomScale="69" zoomScaleNormal="100" zoomScaleSheetLayoutView="69" workbookViewId="0">
      <selection activeCell="A17" sqref="A17"/>
    </sheetView>
  </sheetViews>
  <sheetFormatPr defaultColWidth="8.85546875" defaultRowHeight="15" x14ac:dyDescent="0.2"/>
  <cols>
    <col min="1" max="1" width="9.85546875" style="36" customWidth="1"/>
    <col min="2" max="2" width="15.5703125" style="45" bestFit="1" customWidth="1"/>
    <col min="3" max="3" width="89.85546875" style="103" customWidth="1"/>
    <col min="4" max="4" width="6.7109375" style="27" customWidth="1"/>
    <col min="5" max="5" width="9.7109375" style="27" customWidth="1"/>
    <col min="6" max="6" width="14.140625" style="27" customWidth="1"/>
    <col min="7" max="7" width="14" style="46" customWidth="1"/>
    <col min="8" max="8" width="19.7109375" style="46" bestFit="1" customWidth="1"/>
    <col min="9" max="9" width="26.42578125" style="46" customWidth="1"/>
    <col min="10" max="10" width="8.85546875" style="46" bestFit="1" customWidth="1"/>
    <col min="11" max="11" width="19.85546875" style="46" bestFit="1" customWidth="1"/>
    <col min="12" max="12" width="10.28515625" style="46" customWidth="1"/>
    <col min="13" max="13" width="16.42578125" style="46" bestFit="1" customWidth="1"/>
    <col min="14" max="14" width="10.42578125" style="116" customWidth="1"/>
    <col min="15" max="16384" width="8.85546875" style="27"/>
  </cols>
  <sheetData>
    <row r="1" spans="1:14" ht="80.099999999999994" customHeight="1" thickBot="1" x14ac:dyDescent="0.25">
      <c r="A1" s="35"/>
      <c r="B1" s="37"/>
      <c r="C1" s="100"/>
      <c r="D1" s="38"/>
      <c r="E1" s="38"/>
      <c r="F1" s="38"/>
      <c r="G1" s="38"/>
      <c r="H1" s="38"/>
      <c r="I1" s="38"/>
      <c r="J1" s="38"/>
      <c r="K1" s="38"/>
      <c r="L1" s="38"/>
      <c r="M1" s="38"/>
      <c r="N1" s="109"/>
    </row>
    <row r="2" spans="1:14" ht="18" x14ac:dyDescent="0.2">
      <c r="A2" s="54" t="s">
        <v>61</v>
      </c>
      <c r="B2" s="25"/>
      <c r="C2" s="101"/>
      <c r="D2" s="26"/>
      <c r="E2" s="32"/>
      <c r="F2" s="32"/>
      <c r="G2" s="32"/>
      <c r="H2" s="32"/>
      <c r="I2" s="32"/>
      <c r="J2" s="32"/>
      <c r="K2" s="32"/>
      <c r="L2" s="32"/>
      <c r="M2" s="32"/>
      <c r="N2" s="110"/>
    </row>
    <row r="3" spans="1:14" ht="18" x14ac:dyDescent="0.2">
      <c r="A3" s="212" t="s">
        <v>75</v>
      </c>
      <c r="B3" s="39"/>
      <c r="C3" s="102"/>
      <c r="D3" s="56"/>
      <c r="E3" s="57"/>
      <c r="F3" s="57"/>
      <c r="G3" s="57"/>
      <c r="H3" s="57"/>
      <c r="I3" s="57"/>
      <c r="J3" s="57"/>
      <c r="K3" s="57"/>
      <c r="L3" s="57"/>
      <c r="M3" s="57"/>
      <c r="N3" s="111"/>
    </row>
    <row r="4" spans="1:14" ht="5.0999999999999996" customHeight="1" x14ac:dyDescent="0.2">
      <c r="A4" s="213"/>
      <c r="B4" s="39"/>
      <c r="C4" s="102"/>
      <c r="D4" s="40"/>
      <c r="E4" s="40"/>
      <c r="F4" s="40"/>
      <c r="G4" s="41"/>
      <c r="H4" s="41"/>
      <c r="I4" s="41"/>
      <c r="J4" s="41"/>
      <c r="K4" s="41"/>
      <c r="L4" s="41"/>
      <c r="M4" s="41"/>
      <c r="N4" s="112"/>
    </row>
    <row r="5" spans="1:14" ht="15" customHeight="1" x14ac:dyDescent="0.2">
      <c r="A5" s="214" t="str">
        <f>'ANEXO 01-ORÇAMENTO'!A5:C5</f>
        <v>SOLICITANTE: SECRETARIA MUNICIPAL DE EDUCAÇÃO</v>
      </c>
      <c r="B5" s="39"/>
      <c r="C5" s="102"/>
      <c r="D5" s="40"/>
      <c r="E5" s="40"/>
      <c r="F5" s="40"/>
      <c r="G5" s="41"/>
      <c r="H5" s="41"/>
      <c r="I5" s="41"/>
      <c r="J5" s="41"/>
      <c r="K5" s="41"/>
      <c r="L5" s="41"/>
      <c r="M5" s="41"/>
      <c r="N5" s="112"/>
    </row>
    <row r="6" spans="1:14" ht="15" customHeight="1" x14ac:dyDescent="0.2">
      <c r="A6" s="531" t="str">
        <f>'ANEXO 01-ORÇAMENTO'!A6:H6</f>
        <v>OBJETO: E.M.E.F. OLAVO JOSE RADA</v>
      </c>
      <c r="B6" s="532"/>
      <c r="C6" s="532"/>
      <c r="D6" s="532"/>
      <c r="E6" s="532"/>
      <c r="F6" s="532"/>
      <c r="G6" s="99"/>
      <c r="H6" s="99"/>
      <c r="I6" s="50"/>
      <c r="J6" s="50"/>
      <c r="K6" s="50"/>
      <c r="L6" s="50"/>
      <c r="M6" s="50"/>
      <c r="N6" s="113"/>
    </row>
    <row r="7" spans="1:14" ht="15" customHeight="1" x14ac:dyDescent="0.2">
      <c r="A7" s="53" t="str">
        <f>'ANEXO 01-ORÇAMENTO'!A7:H7</f>
        <v>LOCAL DA OBRA: Estrada Campo Bom, s/n, Quitéria</v>
      </c>
      <c r="B7" s="42"/>
      <c r="C7" s="102"/>
      <c r="D7" s="40"/>
      <c r="E7" s="40"/>
      <c r="F7" s="40"/>
      <c r="G7" s="41"/>
      <c r="H7" s="41"/>
      <c r="I7" s="41"/>
      <c r="J7" s="41"/>
      <c r="K7" s="41"/>
      <c r="L7" s="41"/>
      <c r="M7" s="41"/>
      <c r="N7" s="112"/>
    </row>
    <row r="8" spans="1:14" ht="15" customHeight="1" thickBot="1" x14ac:dyDescent="0.25">
      <c r="A8" s="43" t="str">
        <f>'ANEXO 01-ORÇAMENTO'!A14:H14</f>
        <v>RRT/CAU  do responsável técnico GILBERTO PRADELLA-CAU-RS A14.344-8</v>
      </c>
      <c r="B8" s="42"/>
      <c r="C8" s="102"/>
      <c r="D8" s="40"/>
      <c r="E8" s="40"/>
      <c r="F8" s="40"/>
      <c r="G8" s="41"/>
      <c r="H8" s="41"/>
      <c r="I8" s="41"/>
      <c r="J8" s="41"/>
      <c r="K8" s="41"/>
      <c r="L8" s="41"/>
      <c r="M8" s="41"/>
      <c r="N8" s="112"/>
    </row>
    <row r="9" spans="1:14" s="48" customFormat="1" ht="39" thickBot="1" x14ac:dyDescent="0.25">
      <c r="A9" s="215" t="str">
        <f>'ANEXO 01-ORÇAMENTO'!A16</f>
        <v>ITEM</v>
      </c>
      <c r="B9" s="216" t="s">
        <v>48</v>
      </c>
      <c r="C9" s="217" t="str">
        <f>'ANEXO 01-ORÇAMENTO'!C16</f>
        <v>DESCRIMINAÇÃO</v>
      </c>
      <c r="D9" s="218" t="str">
        <f>'ANEXO 01-ORÇAMENTO'!D16</f>
        <v>UND.</v>
      </c>
      <c r="E9" s="219" t="str">
        <f>'ANEXO 01-ORÇAMENTO'!E16</f>
        <v>QUANT.</v>
      </c>
      <c r="F9" s="220" t="str">
        <f>'ANEXO 01-ORÇAMENTO'!F16</f>
        <v>CUSTO UNITÁRIO (S/ BDI)</v>
      </c>
      <c r="G9" s="220" t="str">
        <f>'ANEXO 01-ORÇAMENTO'!G16</f>
        <v>VALOR UNITÁRIO (C/ BDI)</v>
      </c>
      <c r="H9" s="221" t="str">
        <f>'ANEXO 01-ORÇAMENTO'!H16</f>
        <v>VALOR TOTAL (R$)</v>
      </c>
      <c r="I9" s="258" t="s">
        <v>83</v>
      </c>
      <c r="J9" s="221" t="s">
        <v>57</v>
      </c>
      <c r="K9" s="258" t="s">
        <v>92</v>
      </c>
      <c r="L9" s="259" t="s">
        <v>57</v>
      </c>
      <c r="M9" s="258" t="s">
        <v>59</v>
      </c>
      <c r="N9" s="222" t="s">
        <v>57</v>
      </c>
    </row>
    <row r="10" spans="1:14" s="49" customFormat="1" ht="20.100000000000001" customHeight="1" x14ac:dyDescent="0.2">
      <c r="A10" s="288">
        <f>'ANEXO 01-ORÇAMENTO'!A17</f>
        <v>1</v>
      </c>
      <c r="B10" s="241"/>
      <c r="C10" s="247" t="str">
        <f>'ANEXO 01-ORÇAMENTO'!C17</f>
        <v>ALVENARIA PAREDES</v>
      </c>
      <c r="D10" s="248"/>
      <c r="E10" s="249"/>
      <c r="F10" s="250"/>
      <c r="G10" s="250"/>
      <c r="H10" s="260"/>
      <c r="I10" s="289"/>
      <c r="J10" s="290"/>
      <c r="K10" s="289"/>
      <c r="L10" s="290"/>
      <c r="M10" s="289"/>
      <c r="N10" s="291"/>
    </row>
    <row r="11" spans="1:14" s="49" customFormat="1" ht="25.5" x14ac:dyDescent="0.2">
      <c r="A11" s="292" t="str">
        <f>'ANEXO 01-ORÇAMENTO'!A18</f>
        <v>1.1</v>
      </c>
      <c r="B11" s="180">
        <f>'ANEXO 01-ORÇAMENTO'!B18</f>
        <v>97622</v>
      </c>
      <c r="C11" s="255" t="str">
        <f>'ANEXO 01-ORÇAMENTO'!C18</f>
        <v>DEMOLIÇÃO DE ALVENARIA DE BLOCO FURADO, DE FORMA MANUAL, SEM REAPROVEITAMENTO. AF_12/2017</v>
      </c>
      <c r="D11" s="157" t="str">
        <f>'ANEXO 01-ORÇAMENTO'!D18</f>
        <v>M3</v>
      </c>
      <c r="E11" s="186">
        <f>'ANEXO 01-ORÇAMENTO'!E18</f>
        <v>1.34</v>
      </c>
      <c r="F11" s="187">
        <f>'ANEXO 01-ORÇAMENTO'!F18</f>
        <v>36.799999999999997</v>
      </c>
      <c r="G11" s="187">
        <f>'ANEXO 01-ORÇAMENTO'!G18</f>
        <v>46.6</v>
      </c>
      <c r="H11" s="256">
        <f>'ANEXO 01-ORÇAMENTO'!H18</f>
        <v>62.44</v>
      </c>
      <c r="I11" s="295">
        <v>0</v>
      </c>
      <c r="J11" s="294">
        <v>0</v>
      </c>
      <c r="K11" s="293">
        <f>H11</f>
        <v>62.44</v>
      </c>
      <c r="L11" s="294">
        <v>1</v>
      </c>
      <c r="M11" s="293">
        <f>K11</f>
        <v>62.44</v>
      </c>
      <c r="N11" s="294">
        <v>1</v>
      </c>
    </row>
    <row r="12" spans="1:14" s="49" customFormat="1" ht="25.5" x14ac:dyDescent="0.2">
      <c r="A12" s="292" t="str">
        <f>'ANEXO 01-ORÇAMENTO'!A19</f>
        <v>1.2</v>
      </c>
      <c r="B12" s="180">
        <f>'ANEXO 01-ORÇAMENTO'!B19</f>
        <v>87878</v>
      </c>
      <c r="C12" s="255" t="str">
        <f>'ANEXO 01-ORÇAMENTO'!C19</f>
        <v>CHAPISCO APLICADO EM ALVENARIAS E ESTRUTURAS DE CONCRETO INTERNAS, COM COLHER DE PEDREIRO. ARGAMASSA TRAÇO 1:3 COM PREPARO MANUAL. AF_06/2014</v>
      </c>
      <c r="D12" s="157" t="str">
        <f>'ANEXO 01-ORÇAMENTO'!D19</f>
        <v>M²</v>
      </c>
      <c r="E12" s="186">
        <f>'ANEXO 01-ORÇAMENTO'!E19</f>
        <v>2.86</v>
      </c>
      <c r="F12" s="187">
        <f>'ANEXO 01-ORÇAMENTO'!F19</f>
        <v>3.34</v>
      </c>
      <c r="G12" s="187">
        <f>'ANEXO 01-ORÇAMENTO'!G19</f>
        <v>4.2300000000000004</v>
      </c>
      <c r="H12" s="256">
        <f>'ANEXO 01-ORÇAMENTO'!H19</f>
        <v>12.1</v>
      </c>
      <c r="I12" s="295">
        <v>0</v>
      </c>
      <c r="J12" s="294">
        <v>0</v>
      </c>
      <c r="K12" s="393">
        <f>H12</f>
        <v>12.1</v>
      </c>
      <c r="L12" s="294">
        <v>1</v>
      </c>
      <c r="M12" s="393">
        <f>H12</f>
        <v>12.1</v>
      </c>
      <c r="N12" s="294">
        <v>1</v>
      </c>
    </row>
    <row r="13" spans="1:14" s="49" customFormat="1" ht="38.25" x14ac:dyDescent="0.2">
      <c r="A13" s="292" t="str">
        <f>'ANEXO 01-ORÇAMENTO'!A20</f>
        <v>1.3</v>
      </c>
      <c r="B13" s="180">
        <f>'ANEXO 01-ORÇAMENTO'!B20</f>
        <v>87548</v>
      </c>
      <c r="C13" s="255" t="str">
        <f>'ANEXO 01-ORÇAMENTO'!C20</f>
        <v>MASSA ÚNICA, PARA RECEBIMENTO DE PINTURA, EM ARGAMASSA TRAÇO 1:2:8, PREPARO MANUAL, APLICADA MANUALMENTE EM FACES INTERNAS DE PAREDES, ESPESSURA DE 10MM, COM EXECUÇÃO DE TALISCAS. AF_06/2014</v>
      </c>
      <c r="D13" s="157" t="str">
        <f>'ANEXO 01-ORÇAMENTO'!D20</f>
        <v>M²</v>
      </c>
      <c r="E13" s="186">
        <f>'ANEXO 01-ORÇAMENTO'!E20</f>
        <v>2.86</v>
      </c>
      <c r="F13" s="187">
        <f>'ANEXO 01-ORÇAMENTO'!F20</f>
        <v>18.670000000000002</v>
      </c>
      <c r="G13" s="187">
        <f>'ANEXO 01-ORÇAMENTO'!G20</f>
        <v>23.64</v>
      </c>
      <c r="H13" s="256">
        <f>'ANEXO 01-ORÇAMENTO'!H20</f>
        <v>67.61</v>
      </c>
      <c r="I13" s="295">
        <v>0</v>
      </c>
      <c r="J13" s="294">
        <v>0</v>
      </c>
      <c r="K13" s="393">
        <f>H13</f>
        <v>67.61</v>
      </c>
      <c r="L13" s="294">
        <v>1</v>
      </c>
      <c r="M13" s="393">
        <f>H13</f>
        <v>67.61</v>
      </c>
      <c r="N13" s="294">
        <v>1</v>
      </c>
    </row>
    <row r="14" spans="1:14" s="49" customFormat="1" ht="12.75" x14ac:dyDescent="0.2">
      <c r="A14" s="292"/>
      <c r="B14" s="180"/>
      <c r="C14" s="254" t="str">
        <f>'ANEXO 01-ORÇAMENTO'!C21</f>
        <v>Total do Item (R$)</v>
      </c>
      <c r="D14" s="251"/>
      <c r="E14" s="252"/>
      <c r="F14" s="253"/>
      <c r="G14" s="253"/>
      <c r="H14" s="257">
        <f>'ANEXO 01-ORÇAMENTO'!H21</f>
        <v>142.15</v>
      </c>
      <c r="I14" s="295">
        <v>0</v>
      </c>
      <c r="J14" s="294">
        <v>0</v>
      </c>
      <c r="K14" s="296">
        <f>H14</f>
        <v>142.15</v>
      </c>
      <c r="L14" s="294">
        <v>1</v>
      </c>
      <c r="M14" s="296">
        <f>K14</f>
        <v>142.15</v>
      </c>
      <c r="N14" s="294">
        <v>1</v>
      </c>
    </row>
    <row r="15" spans="1:14" s="47" customFormat="1" ht="20.100000000000001" customHeight="1" x14ac:dyDescent="0.2">
      <c r="A15" s="297">
        <f>'ANEXO 01-ORÇAMENTO'!A22</f>
        <v>2</v>
      </c>
      <c r="B15" s="298"/>
      <c r="C15" s="299" t="str">
        <f>'ANEXO 01-ORÇAMENTO'!C22</f>
        <v xml:space="preserve">VERGAS E CONTRAVERGAS </v>
      </c>
      <c r="D15" s="299"/>
      <c r="E15" s="300"/>
      <c r="F15" s="301"/>
      <c r="G15" s="301"/>
      <c r="H15" s="302"/>
      <c r="I15" s="303"/>
      <c r="J15" s="304"/>
      <c r="K15" s="305"/>
      <c r="L15" s="304"/>
      <c r="M15" s="303"/>
      <c r="N15" s="306"/>
    </row>
    <row r="16" spans="1:14" s="47" customFormat="1" ht="12.75" x14ac:dyDescent="0.2">
      <c r="A16" s="307" t="s">
        <v>197</v>
      </c>
      <c r="B16" s="308">
        <f>'ANEXO 01-ORÇAMENTO'!B23</f>
        <v>93188</v>
      </c>
      <c r="C16" s="309" t="str">
        <f>'ANEXO 01-ORÇAMENTO'!C23</f>
        <v>VERGA MOLDADA IN LOCO EM CONCRETO PARA PORTAS COM ATÉ 1,5 M DE VÃO. AF03/2016</v>
      </c>
      <c r="D16" s="310" t="str">
        <f>'ANEXO 01-ORÇAMENTO'!D23</f>
        <v>M</v>
      </c>
      <c r="E16" s="311">
        <f>'ANEXO 01-ORÇAMENTO'!E23</f>
        <v>5.2</v>
      </c>
      <c r="F16" s="312">
        <f>'ANEXO 01-ORÇAMENTO'!F23</f>
        <v>37.18</v>
      </c>
      <c r="G16" s="312">
        <f>'ANEXO 01-ORÇAMENTO'!G23</f>
        <v>47.08</v>
      </c>
      <c r="H16" s="313">
        <f>'ANEXO 01-ORÇAMENTO'!H23</f>
        <v>244.82</v>
      </c>
      <c r="I16" s="295">
        <v>0</v>
      </c>
      <c r="J16" s="294">
        <v>0</v>
      </c>
      <c r="K16" s="314">
        <f>H16</f>
        <v>244.82</v>
      </c>
      <c r="L16" s="294">
        <v>1</v>
      </c>
      <c r="M16" s="314">
        <f>K16</f>
        <v>244.82</v>
      </c>
      <c r="N16" s="315">
        <v>1</v>
      </c>
    </row>
    <row r="17" spans="1:14" s="47" customFormat="1" ht="12.75" x14ac:dyDescent="0.2">
      <c r="A17" s="307"/>
      <c r="B17" s="308"/>
      <c r="C17" s="316" t="str">
        <f>'ANEXO 01-ORÇAMENTO'!C24</f>
        <v>Total do Item (R$)</v>
      </c>
      <c r="D17" s="317"/>
      <c r="E17" s="318"/>
      <c r="F17" s="319"/>
      <c r="G17" s="319"/>
      <c r="H17" s="320">
        <f>'ANEXO 01-ORÇAMENTO'!H24</f>
        <v>244.82</v>
      </c>
      <c r="I17" s="295">
        <v>0</v>
      </c>
      <c r="J17" s="294">
        <v>0</v>
      </c>
      <c r="K17" s="321">
        <f>H17</f>
        <v>244.82</v>
      </c>
      <c r="L17" s="294">
        <v>1</v>
      </c>
      <c r="M17" s="321">
        <f>K17</f>
        <v>244.82</v>
      </c>
      <c r="N17" s="315">
        <v>1</v>
      </c>
    </row>
    <row r="18" spans="1:14" s="47" customFormat="1" ht="20.100000000000001" customHeight="1" x14ac:dyDescent="0.2">
      <c r="A18" s="322">
        <f>'ANEXO 01-ORÇAMENTO'!A25</f>
        <v>3</v>
      </c>
      <c r="B18" s="298"/>
      <c r="C18" s="299" t="str">
        <f>'ANEXO 01-ORÇAMENTO'!C25</f>
        <v>PISOS E REVESTIMENTOS</v>
      </c>
      <c r="D18" s="323"/>
      <c r="E18" s="324"/>
      <c r="F18" s="325"/>
      <c r="G18" s="325"/>
      <c r="H18" s="326"/>
      <c r="I18" s="327"/>
      <c r="J18" s="328"/>
      <c r="K18" s="329"/>
      <c r="L18" s="328"/>
      <c r="M18" s="327"/>
      <c r="N18" s="330"/>
    </row>
    <row r="19" spans="1:14" s="47" customFormat="1" ht="38.25" x14ac:dyDescent="0.2">
      <c r="A19" s="307" t="str">
        <f>'ANEXO 01-ORÇAMENTO'!A26</f>
        <v>3.1</v>
      </c>
      <c r="B19" s="308">
        <f>'ANEXO 01-ORÇAMENTO'!B26</f>
        <v>87274</v>
      </c>
      <c r="C19" s="309" t="str">
        <f>'ANEXO 01-ORÇAMENTO'!C26</f>
        <v>REVESTIMENTO CERÂMICO PARA PAREDES INTERNAS COM PLACAS TIPO ESMALTADA EXTRA DE DIMENSÕES 33X45 CM APLICADAS EM AMBIENTES DE ÁREA MENOR QUE 5M² A MEIA ALTURA DAS PAREDES. AF_06/2014</v>
      </c>
      <c r="D19" s="310" t="str">
        <f>'ANEXO 01-ORÇAMENTO'!D26</f>
        <v>M²</v>
      </c>
      <c r="E19" s="311">
        <f>'ANEXO 01-ORÇAMENTO'!E26</f>
        <v>25.87</v>
      </c>
      <c r="F19" s="312">
        <f>'ANEXO 01-ORÇAMENTO'!F26</f>
        <v>58.7</v>
      </c>
      <c r="G19" s="312">
        <f>'ANEXO 01-ORÇAMENTO'!G26</f>
        <v>74.34</v>
      </c>
      <c r="H19" s="313">
        <f>'ANEXO 01-ORÇAMENTO'!H26</f>
        <v>1923.18</v>
      </c>
      <c r="I19" s="295">
        <v>0</v>
      </c>
      <c r="J19" s="294">
        <v>0</v>
      </c>
      <c r="K19" s="314">
        <f>H19</f>
        <v>1923.18</v>
      </c>
      <c r="L19" s="294">
        <v>1</v>
      </c>
      <c r="M19" s="314">
        <f>K19</f>
        <v>1923.18</v>
      </c>
      <c r="N19" s="315">
        <v>1</v>
      </c>
    </row>
    <row r="20" spans="1:14" s="47" customFormat="1" ht="25.5" x14ac:dyDescent="0.2">
      <c r="A20" s="307" t="str">
        <f>'ANEXO 01-ORÇAMENTO'!A27</f>
        <v>3.2</v>
      </c>
      <c r="B20" s="308">
        <f>'ANEXO 01-ORÇAMENTO'!B27</f>
        <v>87251</v>
      </c>
      <c r="C20" s="309" t="str">
        <f>'ANEXO 01-ORÇAMENTO'!C27</f>
        <v>REVESTIMENTO CERÂMICO PARA PISO COM PLACAS TIPO ESMALTADA EXTRA DE DIMENSÕES 45X45 CM APLICADA EM AMBIENTES DE ÁREA MAIOR QUE 10 M2. AF_06/2014</v>
      </c>
      <c r="D20" s="310" t="str">
        <f>'ANEXO 01-ORÇAMENTO'!D27</f>
        <v>M²</v>
      </c>
      <c r="E20" s="311">
        <f>'ANEXO 01-ORÇAMENTO'!E27</f>
        <v>22</v>
      </c>
      <c r="F20" s="312">
        <f>'ANEXO 01-ORÇAMENTO'!F27</f>
        <v>27.45</v>
      </c>
      <c r="G20" s="312">
        <f>'ANEXO 01-ORÇAMENTO'!G27</f>
        <v>34.76</v>
      </c>
      <c r="H20" s="313">
        <f>'ANEXO 01-ORÇAMENTO'!H27</f>
        <v>764.72</v>
      </c>
      <c r="I20" s="295">
        <v>0</v>
      </c>
      <c r="J20" s="294">
        <v>0</v>
      </c>
      <c r="K20" s="314">
        <f t="shared" ref="K20:K21" si="0">H20</f>
        <v>764.72</v>
      </c>
      <c r="L20" s="294">
        <v>1</v>
      </c>
      <c r="M20" s="314">
        <f>K20</f>
        <v>764.72</v>
      </c>
      <c r="N20" s="315">
        <v>1</v>
      </c>
    </row>
    <row r="21" spans="1:14" s="47" customFormat="1" ht="12.75" x14ac:dyDescent="0.2">
      <c r="A21" s="307"/>
      <c r="B21" s="308"/>
      <c r="C21" s="316" t="str">
        <f>'ANEXO 01-ORÇAMENTO'!C28</f>
        <v>Total do Item (R$)</v>
      </c>
      <c r="D21" s="317"/>
      <c r="E21" s="318"/>
      <c r="F21" s="319"/>
      <c r="G21" s="319"/>
      <c r="H21" s="320">
        <f>'ANEXO 01-ORÇAMENTO'!H28</f>
        <v>2687.9</v>
      </c>
      <c r="I21" s="295">
        <v>0</v>
      </c>
      <c r="J21" s="294">
        <v>0</v>
      </c>
      <c r="K21" s="321">
        <f t="shared" si="0"/>
        <v>2687.9</v>
      </c>
      <c r="L21" s="294">
        <v>1</v>
      </c>
      <c r="M21" s="321">
        <f>K21</f>
        <v>2687.9</v>
      </c>
      <c r="N21" s="315">
        <v>1</v>
      </c>
    </row>
    <row r="22" spans="1:14" s="47" customFormat="1" ht="20.100000000000001" customHeight="1" x14ac:dyDescent="0.2">
      <c r="A22" s="322">
        <f>'ANEXO 01-ORÇAMENTO'!A29</f>
        <v>4</v>
      </c>
      <c r="B22" s="298"/>
      <c r="C22" s="299" t="str">
        <f>'ANEXO 01-ORÇAMENTO'!C29</f>
        <v>ESQUADRIAS</v>
      </c>
      <c r="D22" s="323"/>
      <c r="E22" s="324"/>
      <c r="F22" s="325"/>
      <c r="G22" s="325"/>
      <c r="H22" s="326"/>
      <c r="I22" s="327"/>
      <c r="J22" s="377"/>
      <c r="K22" s="329"/>
      <c r="L22" s="328"/>
      <c r="M22" s="327"/>
      <c r="N22" s="330"/>
    </row>
    <row r="23" spans="1:14" s="47" customFormat="1" ht="20.100000000000001" customHeight="1" thickBot="1" x14ac:dyDescent="0.25">
      <c r="A23" s="382" t="s">
        <v>122</v>
      </c>
      <c r="B23" s="383"/>
      <c r="C23" s="384" t="s">
        <v>181</v>
      </c>
      <c r="D23" s="383"/>
      <c r="E23" s="383"/>
      <c r="F23" s="383"/>
      <c r="G23" s="383"/>
      <c r="H23" s="385"/>
      <c r="I23" s="327"/>
      <c r="J23" s="377"/>
      <c r="K23" s="329"/>
      <c r="L23" s="328"/>
      <c r="M23" s="327"/>
      <c r="N23" s="330"/>
    </row>
    <row r="24" spans="1:14" s="47" customFormat="1" ht="12.75" x14ac:dyDescent="0.2">
      <c r="A24" s="307" t="str">
        <f>'ANEXO 01-ORÇAMENTO'!A31</f>
        <v>4.1.1</v>
      </c>
      <c r="B24" s="308">
        <f>'ANEXO 01-ORÇAMENTO'!B31</f>
        <v>97644</v>
      </c>
      <c r="C24" s="309" t="str">
        <f>'ANEXO 01-ORÇAMENTO'!C31</f>
        <v>REMOÇÃO DE PORTAS, DE FORMA MANUAL, SEM REAPROVEITAMENTO. AF_12/2017</v>
      </c>
      <c r="D24" s="310" t="str">
        <f>'ANEXO 01-ORÇAMENTO'!D31</f>
        <v>M²</v>
      </c>
      <c r="E24" s="311">
        <f>'ANEXO 01-ORÇAMENTO'!E31</f>
        <v>5.04</v>
      </c>
      <c r="F24" s="312">
        <f>'ANEXO 01-ORÇAMENTO'!F31</f>
        <v>5.9</v>
      </c>
      <c r="G24" s="312">
        <f>'ANEXO 01-ORÇAMENTO'!G31</f>
        <v>7.47</v>
      </c>
      <c r="H24" s="313">
        <f>'ANEXO 01-ORÇAMENTO'!H31</f>
        <v>37.65</v>
      </c>
      <c r="I24" s="295">
        <v>0</v>
      </c>
      <c r="J24" s="294">
        <v>0</v>
      </c>
      <c r="K24" s="314">
        <f>H24</f>
        <v>37.65</v>
      </c>
      <c r="L24" s="294">
        <v>1</v>
      </c>
      <c r="M24" s="314">
        <f>K24</f>
        <v>37.65</v>
      </c>
      <c r="N24" s="315">
        <v>1</v>
      </c>
    </row>
    <row r="25" spans="1:14" s="47" customFormat="1" ht="25.5" x14ac:dyDescent="0.2">
      <c r="A25" s="307" t="str">
        <f>'ANEXO 01-ORÇAMENTO'!A32</f>
        <v>4.1.2</v>
      </c>
      <c r="B25" s="308">
        <f>'ANEXO 01-ORÇAMENTO'!B32</f>
        <v>90822</v>
      </c>
      <c r="C25" s="309" t="str">
        <f>'ANEXO 01-ORÇAMENTO'!C32</f>
        <v>PORTA DE MADEIRA PARA PINTURA, SEMI-OCA (LEVE OU MÉDIA), 80X210CM, ESPESSURA DE 3,5CM, INCLUSO DOBRADIÇAS - FORNECIMENTO E INSTALAÇÃO. AF_08/2015</v>
      </c>
      <c r="D25" s="310" t="str">
        <f>'ANEXO 01-ORÇAMENTO'!D32</f>
        <v>UND.</v>
      </c>
      <c r="E25" s="311">
        <f>'ANEXO 01-ORÇAMENTO'!E32</f>
        <v>3</v>
      </c>
      <c r="F25" s="312">
        <f>'ANEXO 01-ORÇAMENTO'!F32</f>
        <v>370.26</v>
      </c>
      <c r="G25" s="312">
        <f>'ANEXO 01-ORÇAMENTO'!G32</f>
        <v>468.9</v>
      </c>
      <c r="H25" s="313">
        <f>'ANEXO 01-ORÇAMENTO'!H32</f>
        <v>1406.7</v>
      </c>
      <c r="I25" s="295">
        <v>0</v>
      </c>
      <c r="J25" s="294">
        <v>0</v>
      </c>
      <c r="K25" s="314">
        <f t="shared" ref="K25:K27" si="1">H25</f>
        <v>1406.7</v>
      </c>
      <c r="L25" s="294">
        <v>1</v>
      </c>
      <c r="M25" s="314">
        <f>K25</f>
        <v>1406.7</v>
      </c>
      <c r="N25" s="315">
        <v>1</v>
      </c>
    </row>
    <row r="26" spans="1:14" s="47" customFormat="1" ht="38.25" x14ac:dyDescent="0.2">
      <c r="A26" s="307" t="str">
        <f>'ANEXO 01-ORÇAMENTO'!A33</f>
        <v>4.1.3</v>
      </c>
      <c r="B26" s="308">
        <f>'ANEXO 01-ORÇAMENTO'!B33</f>
        <v>38151</v>
      </c>
      <c r="C26" s="309" t="str">
        <f>'ANEXO 01-ORÇAMENTO'!C33</f>
        <v>FECHADURA DE EMBUTIR PARA PORTA EXTERNA, MAQUINA 40 MM, COM CILINDRO, MACANETA ALAVANCA E ROSETA REDONDA EM METAL CROMADO - NIVEL DE SEGURANCA MEDIO - COMPLETA</v>
      </c>
      <c r="D26" s="310" t="str">
        <f>'ANEXO 01-ORÇAMENTO'!D33</f>
        <v>CJ</v>
      </c>
      <c r="E26" s="311">
        <f>'ANEXO 01-ORÇAMENTO'!E33</f>
        <v>10</v>
      </c>
      <c r="F26" s="312">
        <f>'ANEXO 01-ORÇAMENTO'!F33</f>
        <v>50.98</v>
      </c>
      <c r="G26" s="312">
        <f>'ANEXO 01-ORÇAMENTO'!G33</f>
        <v>64.56</v>
      </c>
      <c r="H26" s="313">
        <f>'ANEXO 01-ORÇAMENTO'!H33</f>
        <v>645.6</v>
      </c>
      <c r="I26" s="295">
        <v>0</v>
      </c>
      <c r="J26" s="294">
        <v>0</v>
      </c>
      <c r="K26" s="314">
        <f>H26</f>
        <v>645.6</v>
      </c>
      <c r="L26" s="294">
        <v>1</v>
      </c>
      <c r="M26" s="314">
        <f>H26</f>
        <v>645.6</v>
      </c>
      <c r="N26" s="315">
        <v>1</v>
      </c>
    </row>
    <row r="27" spans="1:14" s="47" customFormat="1" ht="12.75" x14ac:dyDescent="0.2">
      <c r="A27" s="307"/>
      <c r="B27" s="308"/>
      <c r="C27" s="316" t="str">
        <f>'ANEXO 01-ORÇAMENTO'!C34</f>
        <v>Total do Item (R$)</v>
      </c>
      <c r="D27" s="331"/>
      <c r="E27" s="332"/>
      <c r="F27" s="333"/>
      <c r="G27" s="333"/>
      <c r="H27" s="320">
        <f>'ANEXO 01-ORÇAMENTO'!H34</f>
        <v>2089.9499999999998</v>
      </c>
      <c r="I27" s="295">
        <v>0</v>
      </c>
      <c r="J27" s="294">
        <v>0</v>
      </c>
      <c r="K27" s="321">
        <f t="shared" si="1"/>
        <v>2089.9499999999998</v>
      </c>
      <c r="L27" s="294">
        <v>1</v>
      </c>
      <c r="M27" s="321">
        <f>K27</f>
        <v>2089.9499999999998</v>
      </c>
      <c r="N27" s="315">
        <v>1</v>
      </c>
    </row>
    <row r="28" spans="1:14" s="47" customFormat="1" ht="20.100000000000001" customHeight="1" x14ac:dyDescent="0.2">
      <c r="A28" s="322" t="str">
        <f>'ANEXO 01-ORÇAMENTO'!A35</f>
        <v>5</v>
      </c>
      <c r="B28" s="298"/>
      <c r="C28" s="334" t="str">
        <f>'ANEXO 01-ORÇAMENTO'!C35</f>
        <v>COBERTURA</v>
      </c>
      <c r="D28" s="298"/>
      <c r="E28" s="334"/>
      <c r="F28" s="301"/>
      <c r="G28" s="301"/>
      <c r="H28" s="302"/>
      <c r="I28" s="303"/>
      <c r="J28" s="304"/>
      <c r="K28" s="305"/>
      <c r="L28" s="304"/>
      <c r="M28" s="303"/>
      <c r="N28" s="306"/>
    </row>
    <row r="29" spans="1:14" s="47" customFormat="1" ht="25.5" x14ac:dyDescent="0.2">
      <c r="A29" s="307" t="str">
        <f>'ANEXO 01-ORÇAMENTO'!A36</f>
        <v>5.1</v>
      </c>
      <c r="B29" s="308">
        <f>'ANEXO 01-ORÇAMENTO'!B36</f>
        <v>94223</v>
      </c>
      <c r="C29" s="335" t="str">
        <f>'ANEXO 01-ORÇAMENTO'!C36</f>
        <v>CUMEEIRA PARA TELHA DE FIBROCIMENTO ONDULADA E = 6 MM, INCLUSO ACESSÓRIOS DE FIXAÇÃO E IÇAMENTO. AF_06/2016</v>
      </c>
      <c r="D29" s="308" t="str">
        <f>'ANEXO 01-ORÇAMENTO'!D36</f>
        <v>M</v>
      </c>
      <c r="E29" s="308">
        <f>'ANEXO 01-ORÇAMENTO'!E36</f>
        <v>17</v>
      </c>
      <c r="F29" s="312">
        <f>'ANEXO 01-ORÇAMENTO'!F36</f>
        <v>42.07</v>
      </c>
      <c r="G29" s="312">
        <f>'ANEXO 01-ORÇAMENTO'!G36</f>
        <v>53.28</v>
      </c>
      <c r="H29" s="313">
        <f>'ANEXO 01-ORÇAMENTO'!H36</f>
        <v>905.76</v>
      </c>
      <c r="I29" s="314">
        <f t="shared" ref="I29:I30" si="2">H29</f>
        <v>905.76</v>
      </c>
      <c r="J29" s="294">
        <v>1</v>
      </c>
      <c r="K29" s="295">
        <v>0</v>
      </c>
      <c r="L29" s="294">
        <v>1</v>
      </c>
      <c r="M29" s="314">
        <f>I29</f>
        <v>905.76</v>
      </c>
      <c r="N29" s="315">
        <v>1</v>
      </c>
    </row>
    <row r="30" spans="1:14" s="47" customFormat="1" ht="25.5" x14ac:dyDescent="0.2">
      <c r="A30" s="307" t="str">
        <f>'ANEXO 01-ORÇAMENTO'!A37</f>
        <v>5.2</v>
      </c>
      <c r="B30" s="308">
        <f>'ANEXO 01-ORÇAMENTO'!B37</f>
        <v>94227</v>
      </c>
      <c r="C30" s="335" t="str">
        <f>'ANEXO 01-ORÇAMENTO'!C37</f>
        <v>CALHA EM CHAPA DE AÇO GALVANIZADO NÚMERO 24, DESENVOLVIMENTO DE 33 CM,INCLUSO TRANSPORTE VERTICAL. AF_06/2016</v>
      </c>
      <c r="D30" s="308" t="str">
        <f>'ANEXO 01-ORÇAMENTO'!D37</f>
        <v>M</v>
      </c>
      <c r="E30" s="308">
        <f>'ANEXO 01-ORÇAMENTO'!E37</f>
        <v>7</v>
      </c>
      <c r="F30" s="312">
        <f>'ANEXO 01-ORÇAMENTO'!F37</f>
        <v>36.700000000000003</v>
      </c>
      <c r="G30" s="312">
        <f>'ANEXO 01-ORÇAMENTO'!G37</f>
        <v>46.48</v>
      </c>
      <c r="H30" s="313">
        <f>'ANEXO 01-ORÇAMENTO'!H37</f>
        <v>325.36</v>
      </c>
      <c r="I30" s="314">
        <f t="shared" si="2"/>
        <v>325.36</v>
      </c>
      <c r="J30" s="294">
        <v>1</v>
      </c>
      <c r="K30" s="295">
        <v>0</v>
      </c>
      <c r="L30" s="294">
        <v>1</v>
      </c>
      <c r="M30" s="314">
        <f>I30</f>
        <v>325.36</v>
      </c>
      <c r="N30" s="315">
        <v>1</v>
      </c>
    </row>
    <row r="31" spans="1:14" s="47" customFormat="1" ht="25.5" x14ac:dyDescent="0.2">
      <c r="A31" s="307" t="str">
        <f>'ANEXO 01-ORÇAMENTO'!A38</f>
        <v>5.3</v>
      </c>
      <c r="B31" s="308">
        <f>'ANEXO 01-ORÇAMENTO'!B38</f>
        <v>96116</v>
      </c>
      <c r="C31" s="335" t="str">
        <f>'ANEXO 01-ORÇAMENTO'!C38</f>
        <v>FORRO EM RÉGUAS DE PVC, FRISADO, PARA AMBIENTES COMERCIAIS, INCLUSIVE M2 CR 38,81 ESTRUTURA DE FIXAÇÃO. AF_05/2017_P</v>
      </c>
      <c r="D31" s="308" t="str">
        <f>'ANEXO 01-ORÇAMENTO'!D38</f>
        <v>M2</v>
      </c>
      <c r="E31" s="308">
        <f>'ANEXO 01-ORÇAMENTO'!E38</f>
        <v>124.54</v>
      </c>
      <c r="F31" s="312">
        <f>'ANEXO 01-ORÇAMENTO'!F38</f>
        <v>41.45</v>
      </c>
      <c r="G31" s="312">
        <f>'ANEXO 01-ORÇAMENTO'!G38</f>
        <v>52.49</v>
      </c>
      <c r="H31" s="313">
        <f>'ANEXO 01-ORÇAMENTO'!H38</f>
        <v>6537.1</v>
      </c>
      <c r="I31" s="295">
        <v>0</v>
      </c>
      <c r="J31" s="294">
        <v>0</v>
      </c>
      <c r="K31" s="314">
        <f>H31</f>
        <v>6537.1</v>
      </c>
      <c r="L31" s="294">
        <v>1</v>
      </c>
      <c r="M31" s="314">
        <f>K31</f>
        <v>6537.1</v>
      </c>
      <c r="N31" s="315">
        <v>1</v>
      </c>
    </row>
    <row r="32" spans="1:14" s="47" customFormat="1" ht="12.75" x14ac:dyDescent="0.2">
      <c r="A32" s="307"/>
      <c r="B32" s="308"/>
      <c r="C32" s="336" t="str">
        <f>'ANEXO 01-ORÇAMENTO'!C39</f>
        <v>Total do Item (R$)</v>
      </c>
      <c r="D32" s="337"/>
      <c r="E32" s="337"/>
      <c r="F32" s="333"/>
      <c r="G32" s="333"/>
      <c r="H32" s="320">
        <f>'ANEXO 01-ORÇAMENTO'!H39</f>
        <v>7768.22</v>
      </c>
      <c r="I32" s="321">
        <f>SUM(I29,I30:I31)</f>
        <v>1231.1199999999999</v>
      </c>
      <c r="J32" s="294">
        <v>0.66</v>
      </c>
      <c r="K32" s="375">
        <f>SUM(K29,K30,K31)</f>
        <v>6537.1</v>
      </c>
      <c r="L32" s="294">
        <v>1</v>
      </c>
      <c r="M32" s="321">
        <f>H32</f>
        <v>7768.22</v>
      </c>
      <c r="N32" s="315">
        <v>1</v>
      </c>
    </row>
    <row r="33" spans="1:14" s="47" customFormat="1" ht="20.100000000000001" customHeight="1" x14ac:dyDescent="0.2">
      <c r="A33" s="322">
        <f>'ANEXO 01-ORÇAMENTO'!A40</f>
        <v>6</v>
      </c>
      <c r="B33" s="298"/>
      <c r="C33" s="334" t="str">
        <f>'ANEXO 01-ORÇAMENTO'!C40</f>
        <v>SANITÁRIOS</v>
      </c>
      <c r="D33" s="334"/>
      <c r="E33" s="334"/>
      <c r="F33" s="301"/>
      <c r="G33" s="301"/>
      <c r="H33" s="302"/>
      <c r="I33" s="303"/>
      <c r="J33" s="304"/>
      <c r="K33" s="305"/>
      <c r="L33" s="304"/>
      <c r="M33" s="303"/>
      <c r="N33" s="306"/>
    </row>
    <row r="34" spans="1:14" s="47" customFormat="1" ht="51" x14ac:dyDescent="0.2">
      <c r="A34" s="307" t="str">
        <f>'ANEXO 01-ORÇAMENTO'!A41</f>
        <v>6.1</v>
      </c>
      <c r="B34" s="308">
        <f>'ANEXO 01-ORÇAMENTO'!B41</f>
        <v>86943</v>
      </c>
      <c r="C34" s="335" t="str">
        <f>'ANEXO 01-ORÇAMENTO'!C41</f>
        <v>LAVATÓRIO LOUÇA BRANCA SUSPENSO, 29,5 X 39CM OU EQUIVALENTE, PADRÃO POPULAR, INCLUSO SIFÃO FLEXÍVEL EM PVC, VÁLVULA E ENGATE FLEXÍVEL 30CM EM PLÁSTICO E TORNEIRA CROMADA DE MESA, PADRÃO POPULAR - FORNECIMENTO E INSTALAÇÃO. AF_12/2013 (infantil)</v>
      </c>
      <c r="D34" s="308" t="str">
        <f>'ANEXO 01-ORÇAMENTO'!D41</f>
        <v>UND.</v>
      </c>
      <c r="E34" s="308">
        <f>'ANEXO 01-ORÇAMENTO'!E41</f>
        <v>1</v>
      </c>
      <c r="F34" s="312">
        <f>'ANEXO 01-ORÇAMENTO'!F41</f>
        <v>194.64</v>
      </c>
      <c r="G34" s="312">
        <f>'ANEXO 01-ORÇAMENTO'!G41</f>
        <v>246.49</v>
      </c>
      <c r="H34" s="313">
        <f>'ANEXO 01-ORÇAMENTO'!H41</f>
        <v>246.49</v>
      </c>
      <c r="I34" s="314">
        <f>H34</f>
        <v>246.49</v>
      </c>
      <c r="J34" s="294">
        <v>1</v>
      </c>
      <c r="K34" s="314"/>
      <c r="L34" s="294">
        <v>1</v>
      </c>
      <c r="M34" s="313">
        <f t="shared" ref="M34:M56" si="3">H34</f>
        <v>246.49</v>
      </c>
      <c r="N34" s="315">
        <v>1</v>
      </c>
    </row>
    <row r="35" spans="1:14" s="47" customFormat="1" ht="25.5" x14ac:dyDescent="0.2">
      <c r="A35" s="307" t="str">
        <f>'ANEXO 01-ORÇAMENTO'!A42</f>
        <v>6.2</v>
      </c>
      <c r="B35" s="308">
        <f>'ANEXO 01-ORÇAMENTO'!B42</f>
        <v>86895</v>
      </c>
      <c r="C35" s="335" t="str">
        <f>'ANEXO 01-ORÇAMENTO'!C42</f>
        <v>BANCADA DE GRANITO CINZA POLIDO PARA LAVATÓRIO 0,50 X 0,60 M - FORNECIMENTO E INSTALAÇÃO. AF_12/2013 (infantil)</v>
      </c>
      <c r="D35" s="308" t="str">
        <f>'ANEXO 01-ORÇAMENTO'!D42</f>
        <v>UND.</v>
      </c>
      <c r="E35" s="308">
        <f>'ANEXO 01-ORÇAMENTO'!E42</f>
        <v>1</v>
      </c>
      <c r="F35" s="312">
        <f>'ANEXO 01-ORÇAMENTO'!F42</f>
        <v>298.81</v>
      </c>
      <c r="G35" s="312">
        <f>'ANEXO 01-ORÇAMENTO'!G42</f>
        <v>378.41</v>
      </c>
      <c r="H35" s="313">
        <f>'ANEXO 01-ORÇAMENTO'!H42</f>
        <v>378.41</v>
      </c>
      <c r="I35" s="314">
        <f t="shared" ref="I35:I56" si="4">H35</f>
        <v>378.41</v>
      </c>
      <c r="J35" s="294">
        <v>1</v>
      </c>
      <c r="K35" s="314"/>
      <c r="L35" s="294">
        <v>1</v>
      </c>
      <c r="M35" s="313">
        <f t="shared" si="3"/>
        <v>378.41</v>
      </c>
      <c r="N35" s="315">
        <v>1</v>
      </c>
    </row>
    <row r="36" spans="1:14" s="47" customFormat="1" ht="25.5" x14ac:dyDescent="0.2">
      <c r="A36" s="307" t="str">
        <f>'ANEXO 01-ORÇAMENTO'!A43</f>
        <v>6.3</v>
      </c>
      <c r="B36" s="308">
        <f>'ANEXO 01-ORÇAMENTO'!B43</f>
        <v>86902</v>
      </c>
      <c r="C36" s="335" t="str">
        <f>'ANEXO 01-ORÇAMENTO'!C43</f>
        <v>LAVATÓRIO LOUÇA BRANCA COM COLUNA, *44 X 35,5* CM, PADRÃO POPULAR - FORNECIMENTO E INSTALAÇÃO. AF_12/2013</v>
      </c>
      <c r="D36" s="308" t="str">
        <f>'ANEXO 01-ORÇAMENTO'!D43</f>
        <v>UND.</v>
      </c>
      <c r="E36" s="308">
        <f>'ANEXO 01-ORÇAMENTO'!E43</f>
        <v>1</v>
      </c>
      <c r="F36" s="312">
        <f>'ANEXO 01-ORÇAMENTO'!F43</f>
        <v>196.43</v>
      </c>
      <c r="G36" s="312">
        <f>'ANEXO 01-ORÇAMENTO'!G43</f>
        <v>248.76</v>
      </c>
      <c r="H36" s="313">
        <f>'ANEXO 01-ORÇAMENTO'!H43</f>
        <v>248.76</v>
      </c>
      <c r="I36" s="314">
        <f>H36</f>
        <v>248.76</v>
      </c>
      <c r="J36" s="294">
        <v>1</v>
      </c>
      <c r="K36" s="314"/>
      <c r="L36" s="294">
        <v>1</v>
      </c>
      <c r="M36" s="313">
        <f>H36</f>
        <v>248.76</v>
      </c>
      <c r="N36" s="315">
        <v>1</v>
      </c>
    </row>
    <row r="37" spans="1:14" s="47" customFormat="1" ht="38.25" x14ac:dyDescent="0.2">
      <c r="A37" s="307" t="str">
        <f>'ANEXO 01-ORÇAMENTO'!A44</f>
        <v>6.4</v>
      </c>
      <c r="B37" s="308">
        <f>'ANEXO 01-ORÇAMENTO'!B44</f>
        <v>89957</v>
      </c>
      <c r="C37" s="335" t="str">
        <f>'ANEXO 01-ORÇAMENTO'!C44</f>
        <v>PONTO DE CONSUMO TERMINAL DE ÁGUA FRIA (SUBRAMAL) COM TUBULAÇÃO DE PVC , DN 25 MM, INSTALADO EM RAMAL DE ÁGUA, INCLUSOS RASGO E CHUMBAMENTO EM ALVENARIA. AF_12/2014</v>
      </c>
      <c r="D37" s="308" t="str">
        <f>'ANEXO 01-ORÇAMENTO'!D44</f>
        <v>UND.</v>
      </c>
      <c r="E37" s="308">
        <f>'ANEXO 01-ORÇAMENTO'!E44</f>
        <v>1</v>
      </c>
      <c r="F37" s="312">
        <f>'ANEXO 01-ORÇAMENTO'!F44</f>
        <v>92.08</v>
      </c>
      <c r="G37" s="312">
        <f>'ANEXO 01-ORÇAMENTO'!G44</f>
        <v>116.61</v>
      </c>
      <c r="H37" s="313">
        <f>'ANEXO 01-ORÇAMENTO'!H44</f>
        <v>116.61</v>
      </c>
      <c r="I37" s="314">
        <f t="shared" si="4"/>
        <v>116.61</v>
      </c>
      <c r="J37" s="294">
        <v>1</v>
      </c>
      <c r="K37" s="314"/>
      <c r="L37" s="294">
        <v>1</v>
      </c>
      <c r="M37" s="313">
        <f t="shared" si="3"/>
        <v>116.61</v>
      </c>
      <c r="N37" s="315">
        <v>1</v>
      </c>
    </row>
    <row r="38" spans="1:14" s="47" customFormat="1" ht="12.75" x14ac:dyDescent="0.2">
      <c r="A38" s="307" t="str">
        <f>'ANEXO 01-ORÇAMENTO'!A45</f>
        <v>6.5</v>
      </c>
      <c r="B38" s="308">
        <f>'ANEXO 01-ORÇAMENTO'!B45</f>
        <v>9868</v>
      </c>
      <c r="C38" s="309" t="str">
        <f>'ANEXO 01-ORÇAMENTO'!C45</f>
        <v>TUBO PVC, SOLDAVEL, DN 25 MM, AGUA FRIA (NBR-5648)</v>
      </c>
      <c r="D38" s="310" t="str">
        <f>'ANEXO 01-ORÇAMENTO'!D45</f>
        <v>M</v>
      </c>
      <c r="E38" s="338">
        <f>'ANEXO 01-ORÇAMENTO'!E45</f>
        <v>1.95</v>
      </c>
      <c r="F38" s="312">
        <f>'ANEXO 01-ORÇAMENTO'!F45</f>
        <v>2.76</v>
      </c>
      <c r="G38" s="312">
        <f>'ANEXO 01-ORÇAMENTO'!G45</f>
        <v>3.5</v>
      </c>
      <c r="H38" s="313">
        <f>'ANEXO 01-ORÇAMENTO'!H45</f>
        <v>6.83</v>
      </c>
      <c r="I38" s="314">
        <f t="shared" si="4"/>
        <v>6.83</v>
      </c>
      <c r="J38" s="294">
        <v>1</v>
      </c>
      <c r="K38" s="314"/>
      <c r="L38" s="294">
        <v>1</v>
      </c>
      <c r="M38" s="313">
        <f t="shared" si="3"/>
        <v>6.83</v>
      </c>
      <c r="N38" s="315">
        <v>1</v>
      </c>
    </row>
    <row r="39" spans="1:14" s="47" customFormat="1" ht="12.75" x14ac:dyDescent="0.2">
      <c r="A39" s="307" t="str">
        <f>'ANEXO 01-ORÇAMENTO'!A46</f>
        <v>6.6</v>
      </c>
      <c r="B39" s="308">
        <f>'ANEXO 01-ORÇAMENTO'!B46</f>
        <v>9869</v>
      </c>
      <c r="C39" s="309" t="str">
        <f>'ANEXO 01-ORÇAMENTO'!C46</f>
        <v>TUBO PVC, SOLDAVEL, DN 32 MM, AGUA FRIA (NBR-5648)</v>
      </c>
      <c r="D39" s="310" t="str">
        <f>'ANEXO 01-ORÇAMENTO'!D46</f>
        <v>M</v>
      </c>
      <c r="E39" s="338">
        <f>'ANEXO 01-ORÇAMENTO'!E46</f>
        <v>15</v>
      </c>
      <c r="F39" s="312">
        <f>'ANEXO 01-ORÇAMENTO'!F46</f>
        <v>5.92</v>
      </c>
      <c r="G39" s="312">
        <f>'ANEXO 01-ORÇAMENTO'!G46</f>
        <v>7.5</v>
      </c>
      <c r="H39" s="313">
        <f>'ANEXO 01-ORÇAMENTO'!H46</f>
        <v>112.5</v>
      </c>
      <c r="I39" s="314">
        <f t="shared" si="4"/>
        <v>112.5</v>
      </c>
      <c r="J39" s="294">
        <v>1</v>
      </c>
      <c r="K39" s="314"/>
      <c r="L39" s="294">
        <v>1</v>
      </c>
      <c r="M39" s="313">
        <f t="shared" si="3"/>
        <v>112.5</v>
      </c>
      <c r="N39" s="315">
        <v>1</v>
      </c>
    </row>
    <row r="40" spans="1:14" s="47" customFormat="1" ht="35.1" customHeight="1" x14ac:dyDescent="0.2">
      <c r="A40" s="307" t="str">
        <f>'ANEXO 01-ORÇAMENTO'!A47</f>
        <v>6.7</v>
      </c>
      <c r="B40" s="308">
        <f>'ANEXO 01-ORÇAMENTO'!B47</f>
        <v>89362</v>
      </c>
      <c r="C40" s="309" t="str">
        <f>'ANEXO 01-ORÇAMENTO'!C47</f>
        <v xml:space="preserve"> JOELHO 90 GRAUS, PVC, SOLDÁVEL, DN 25MM, INSTALADO EM RAMAL OU SUB-RAMAL DE ÁGUA - FORNECIMENTO E INSTALAÇÃO. AF_12/2014</v>
      </c>
      <c r="D40" s="310" t="str">
        <f>'ANEXO 01-ORÇAMENTO'!D47</f>
        <v>UND.</v>
      </c>
      <c r="E40" s="338">
        <f>'ANEXO 01-ORÇAMENTO'!E47</f>
        <v>1</v>
      </c>
      <c r="F40" s="312">
        <f>'ANEXO 01-ORÇAMENTO'!F47</f>
        <v>5.69</v>
      </c>
      <c r="G40" s="312">
        <f>'ANEXO 01-ORÇAMENTO'!G47</f>
        <v>7.21</v>
      </c>
      <c r="H40" s="313">
        <f>'ANEXO 01-ORÇAMENTO'!H47</f>
        <v>7.21</v>
      </c>
      <c r="I40" s="314">
        <f t="shared" si="4"/>
        <v>7.21</v>
      </c>
      <c r="J40" s="294">
        <v>1</v>
      </c>
      <c r="K40" s="314"/>
      <c r="L40" s="294">
        <v>1</v>
      </c>
      <c r="M40" s="313">
        <f t="shared" si="3"/>
        <v>7.21</v>
      </c>
      <c r="N40" s="315">
        <v>1</v>
      </c>
    </row>
    <row r="41" spans="1:14" s="47" customFormat="1" ht="25.5" x14ac:dyDescent="0.2">
      <c r="A41" s="307" t="str">
        <f>'ANEXO 01-ORÇAMENTO'!A48</f>
        <v>6.8</v>
      </c>
      <c r="B41" s="308">
        <f>'ANEXO 01-ORÇAMENTO'!B48</f>
        <v>89367</v>
      </c>
      <c r="C41" s="309" t="str">
        <f>'ANEXO 01-ORÇAMENTO'!C48</f>
        <v>JOELHO 90 GRAUS, PVC, SOLDÁVEL, DN 32MM, INSTALADO EM RAMAL OU SUB-RAMAL DE ÁGUA - FORNECIMENTO E INSTALAÇÃO. AF_12/2014</v>
      </c>
      <c r="D41" s="309" t="str">
        <f>'ANEXO 01-ORÇAMENTO'!D48</f>
        <v>UND.</v>
      </c>
      <c r="E41" s="311">
        <f>'ANEXO 01-ORÇAMENTO'!E48</f>
        <v>2</v>
      </c>
      <c r="F41" s="312">
        <f>'ANEXO 01-ORÇAMENTO'!F48</f>
        <v>7.74</v>
      </c>
      <c r="G41" s="312">
        <f>'ANEXO 01-ORÇAMENTO'!G48</f>
        <v>9.8000000000000007</v>
      </c>
      <c r="H41" s="313">
        <f>'ANEXO 01-ORÇAMENTO'!H48</f>
        <v>19.600000000000001</v>
      </c>
      <c r="I41" s="314">
        <f t="shared" si="4"/>
        <v>19.600000000000001</v>
      </c>
      <c r="J41" s="294">
        <v>1</v>
      </c>
      <c r="K41" s="314"/>
      <c r="L41" s="294">
        <v>1</v>
      </c>
      <c r="M41" s="313">
        <f t="shared" si="3"/>
        <v>19.600000000000001</v>
      </c>
      <c r="N41" s="315">
        <v>1</v>
      </c>
    </row>
    <row r="42" spans="1:14" s="47" customFormat="1" ht="12.75" x14ac:dyDescent="0.2">
      <c r="A42" s="307" t="str">
        <f>'ANEXO 01-ORÇAMENTO'!A49</f>
        <v>6.9</v>
      </c>
      <c r="B42" s="308">
        <f>'ANEXO 01-ORÇAMENTO'!B49</f>
        <v>3531</v>
      </c>
      <c r="C42" s="309" t="str">
        <f>'ANEXO 01-ORÇAMENTO'!C49</f>
        <v>JOELHO PVC, SOLDAVEL COM ROSCA, 90 GRAUS, 25 MM X 1/2", PARA AGUA FRIA PREDIAL</v>
      </c>
      <c r="D42" s="309" t="str">
        <f>'ANEXO 01-ORÇAMENTO'!D49</f>
        <v>UND.</v>
      </c>
      <c r="E42" s="311">
        <f>'ANEXO 01-ORÇAMENTO'!E49</f>
        <v>1</v>
      </c>
      <c r="F42" s="312">
        <f>'ANEXO 01-ORÇAMENTO'!F49</f>
        <v>1.1599999999999999</v>
      </c>
      <c r="G42" s="312">
        <f>'ANEXO 01-ORÇAMENTO'!G49</f>
        <v>1.47</v>
      </c>
      <c r="H42" s="313">
        <f>'ANEXO 01-ORÇAMENTO'!H49</f>
        <v>1.47</v>
      </c>
      <c r="I42" s="314">
        <f t="shared" si="4"/>
        <v>1.47</v>
      </c>
      <c r="J42" s="294">
        <v>1</v>
      </c>
      <c r="K42" s="314"/>
      <c r="L42" s="294">
        <v>1</v>
      </c>
      <c r="M42" s="313">
        <f t="shared" si="3"/>
        <v>1.47</v>
      </c>
      <c r="N42" s="315">
        <v>1</v>
      </c>
    </row>
    <row r="43" spans="1:14" s="47" customFormat="1" ht="25.5" x14ac:dyDescent="0.2">
      <c r="A43" s="307" t="str">
        <f>'ANEXO 01-ORÇAMENTO'!A50</f>
        <v>6.10</v>
      </c>
      <c r="B43" s="308">
        <f>'ANEXO 01-ORÇAMENTO'!B50</f>
        <v>89353</v>
      </c>
      <c r="C43" s="309" t="str">
        <f>'ANEXO 01-ORÇAMENTO'!C50</f>
        <v>REGISTRO DE GAVETA BRUTO, LATÃO, ROSCÁVEL, 3/4", FORNECIDO E INSTALADO EM RAMAL DE ÁGUA. AF_12/2014</v>
      </c>
      <c r="D43" s="309" t="str">
        <f>'ANEXO 01-ORÇAMENTO'!D50</f>
        <v>UND.</v>
      </c>
      <c r="E43" s="311">
        <f>'ANEXO 01-ORÇAMENTO'!E50</f>
        <v>1</v>
      </c>
      <c r="F43" s="312">
        <f>'ANEXO 01-ORÇAMENTO'!F50</f>
        <v>45.15</v>
      </c>
      <c r="G43" s="312">
        <f>'ANEXO 01-ORÇAMENTO'!G50</f>
        <v>57.18</v>
      </c>
      <c r="H43" s="313">
        <f>'ANEXO 01-ORÇAMENTO'!H50</f>
        <v>57.18</v>
      </c>
      <c r="I43" s="314">
        <f t="shared" si="4"/>
        <v>57.18</v>
      </c>
      <c r="J43" s="294">
        <v>1</v>
      </c>
      <c r="K43" s="314"/>
      <c r="L43" s="294">
        <v>1</v>
      </c>
      <c r="M43" s="313">
        <f t="shared" si="3"/>
        <v>57.18</v>
      </c>
      <c r="N43" s="315">
        <v>1</v>
      </c>
    </row>
    <row r="44" spans="1:14" s="47" customFormat="1" ht="35.1" customHeight="1" x14ac:dyDescent="0.2">
      <c r="A44" s="307" t="str">
        <f>'ANEXO 01-ORÇAMENTO'!A51</f>
        <v>6.11</v>
      </c>
      <c r="B44" s="308">
        <f>'ANEXO 01-ORÇAMENTO'!B51</f>
        <v>91785</v>
      </c>
      <c r="C44" s="309" t="str">
        <f>'ANEXO 01-ORÇAMENTO'!C51</f>
        <v>(COMPOSIÇÃO REPRESENTATIVA) DO SERVIÇO DE INSTALAÇÃO DE TUBOS DE PVC, SOLDÁVEL, ÁGUA FRIA, DN 25 MM (INSTALADO EM RAMAL, SUB-RAMAL, RAMAL DE DISTRIBUIÇÃO OU PRUMADA), INCLUSIVE CONEXÕES, CORTES E FIXAÇÕES, PARA PRÉDIOS. AF_10/2015</v>
      </c>
      <c r="D44" s="309" t="str">
        <f>'ANEXO 01-ORÇAMENTO'!D51</f>
        <v>M</v>
      </c>
      <c r="E44" s="311">
        <f>'ANEXO 01-ORÇAMENTO'!E51</f>
        <v>1.95</v>
      </c>
      <c r="F44" s="312">
        <f>'ANEXO 01-ORÇAMENTO'!F51</f>
        <v>28.23</v>
      </c>
      <c r="G44" s="312">
        <f>'ANEXO 01-ORÇAMENTO'!G51</f>
        <v>35.75</v>
      </c>
      <c r="H44" s="313">
        <f>'ANEXO 01-ORÇAMENTO'!H51</f>
        <v>69.709999999999994</v>
      </c>
      <c r="I44" s="314">
        <f t="shared" si="4"/>
        <v>69.709999999999994</v>
      </c>
      <c r="J44" s="294">
        <v>1</v>
      </c>
      <c r="K44" s="314"/>
      <c r="L44" s="294">
        <v>1</v>
      </c>
      <c r="M44" s="313">
        <f t="shared" si="3"/>
        <v>69.709999999999994</v>
      </c>
      <c r="N44" s="315">
        <v>1</v>
      </c>
    </row>
    <row r="45" spans="1:14" s="47" customFormat="1" ht="25.5" x14ac:dyDescent="0.2">
      <c r="A45" s="307" t="str">
        <f>'ANEXO 01-ORÇAMENTO'!A52</f>
        <v>6.12</v>
      </c>
      <c r="B45" s="308">
        <f>'ANEXO 01-ORÇAMENTO'!B52</f>
        <v>89714</v>
      </c>
      <c r="C45" s="309" t="str">
        <f>'ANEXO 01-ORÇAMENTO'!C52</f>
        <v>TUBO PVC, SERIE NORMAL, ESGOTO PREDIAL, DN 100 MM, FORNECIDO E INSTALADO EM RAMAL DE DESCARGA OU RAMAL DE ESGOTO SANITÁRIO. AF_12/2014</v>
      </c>
      <c r="D45" s="309" t="str">
        <f>'ANEXO 01-ORÇAMENTO'!D52</f>
        <v>M</v>
      </c>
      <c r="E45" s="311">
        <f>'ANEXO 01-ORÇAMENTO'!E52</f>
        <v>40</v>
      </c>
      <c r="F45" s="312">
        <f>'ANEXO 01-ORÇAMENTO'!F52</f>
        <v>35.71</v>
      </c>
      <c r="G45" s="312">
        <f>'ANEXO 01-ORÇAMENTO'!G52</f>
        <v>45.22</v>
      </c>
      <c r="H45" s="313">
        <f>'ANEXO 01-ORÇAMENTO'!H52</f>
        <v>1808.8</v>
      </c>
      <c r="I45" s="314">
        <f>H45</f>
        <v>1808.8</v>
      </c>
      <c r="J45" s="294">
        <v>1</v>
      </c>
      <c r="K45" s="314"/>
      <c r="L45" s="294">
        <v>1</v>
      </c>
      <c r="M45" s="313">
        <f t="shared" si="3"/>
        <v>1808.8</v>
      </c>
      <c r="N45" s="315">
        <v>1</v>
      </c>
    </row>
    <row r="46" spans="1:14" s="47" customFormat="1" ht="25.5" x14ac:dyDescent="0.2">
      <c r="A46" s="307" t="str">
        <f>'ANEXO 01-ORÇAMENTO'!A53</f>
        <v>6.13</v>
      </c>
      <c r="B46" s="308">
        <f>'ANEXO 01-ORÇAMENTO'!B53</f>
        <v>89712</v>
      </c>
      <c r="C46" s="309" t="str">
        <f>'ANEXO 01-ORÇAMENTO'!C53</f>
        <v>TUBO PVC, SERIE NORMAL, ESGOTO PREDIAL, DN 50 MM, FORNECIDO E INSTALADO EM RAMAL DE DESCARGA OU RAMAL DE ESGOTO SANITÁRIO. AF_12/2014</v>
      </c>
      <c r="D46" s="309" t="str">
        <f>'ANEXO 01-ORÇAMENTO'!D53</f>
        <v>M</v>
      </c>
      <c r="E46" s="311">
        <f>'ANEXO 01-ORÇAMENTO'!E53</f>
        <v>3.55</v>
      </c>
      <c r="F46" s="312">
        <f>'ANEXO 01-ORÇAMENTO'!F53</f>
        <v>18.62</v>
      </c>
      <c r="G46" s="312">
        <f>'ANEXO 01-ORÇAMENTO'!G53</f>
        <v>23.58</v>
      </c>
      <c r="H46" s="313">
        <f>'ANEXO 01-ORÇAMENTO'!H53</f>
        <v>83.71</v>
      </c>
      <c r="I46" s="314">
        <f t="shared" si="4"/>
        <v>83.71</v>
      </c>
      <c r="J46" s="294">
        <v>1</v>
      </c>
      <c r="K46" s="314"/>
      <c r="L46" s="294">
        <v>1</v>
      </c>
      <c r="M46" s="313">
        <f t="shared" si="3"/>
        <v>83.71</v>
      </c>
      <c r="N46" s="315">
        <v>1</v>
      </c>
    </row>
    <row r="47" spans="1:14" s="49" customFormat="1" ht="25.5" x14ac:dyDescent="0.2">
      <c r="A47" s="307" t="str">
        <f>'ANEXO 01-ORÇAMENTO'!A54</f>
        <v>6.14</v>
      </c>
      <c r="B47" s="308">
        <f>'ANEXO 01-ORÇAMENTO'!B54</f>
        <v>89711</v>
      </c>
      <c r="C47" s="309" t="str">
        <f>'ANEXO 01-ORÇAMENTO'!C54</f>
        <v>TUBO PVC, SERIE NORMAL, ESGOTO PREDIAL, DN 40 MM, FORNECIDO E INSTALADO EM RAMAL DE DESCARGA OU RAMAL DE ESGOTO SANITÁRIO. AF_12/2014</v>
      </c>
      <c r="D47" s="309" t="str">
        <f>'ANEXO 01-ORÇAMENTO'!D54</f>
        <v>M</v>
      </c>
      <c r="E47" s="311">
        <f>'ANEXO 01-ORÇAMENTO'!E54</f>
        <v>2.15</v>
      </c>
      <c r="F47" s="312">
        <f>'ANEXO 01-ORÇAMENTO'!F54</f>
        <v>3.15</v>
      </c>
      <c r="G47" s="312">
        <f>'ANEXO 01-ORÇAMENTO'!G54</f>
        <v>3.99</v>
      </c>
      <c r="H47" s="313">
        <f>'ANEXO 01-ORÇAMENTO'!H54</f>
        <v>8.58</v>
      </c>
      <c r="I47" s="314">
        <f t="shared" si="4"/>
        <v>8.58</v>
      </c>
      <c r="J47" s="294">
        <v>1</v>
      </c>
      <c r="K47" s="314"/>
      <c r="L47" s="294">
        <v>1</v>
      </c>
      <c r="M47" s="313">
        <f t="shared" si="3"/>
        <v>8.58</v>
      </c>
      <c r="N47" s="315">
        <v>1</v>
      </c>
    </row>
    <row r="48" spans="1:14" s="49" customFormat="1" ht="12.75" x14ac:dyDescent="0.2">
      <c r="A48" s="307" t="str">
        <f>'ANEXO 01-ORÇAMENTO'!A55</f>
        <v>6.15</v>
      </c>
      <c r="B48" s="308">
        <f>'ANEXO 01-ORÇAMENTO'!B55</f>
        <v>9838</v>
      </c>
      <c r="C48" s="309" t="str">
        <f>'ANEXO 01-ORÇAMENTO'!C55</f>
        <v>TUBO PVC SERIE NORMAL, DN 50 MM, PARA ESGOTO PREDIAL (NBR 5688) (tubo de ventilação)</v>
      </c>
      <c r="D48" s="309" t="str">
        <f>'ANEXO 01-ORÇAMENTO'!D55</f>
        <v>M</v>
      </c>
      <c r="E48" s="311">
        <f>'ANEXO 01-ORÇAMENTO'!E55</f>
        <v>8.85</v>
      </c>
      <c r="F48" s="312">
        <f>'ANEXO 01-ORÇAMENTO'!F55</f>
        <v>5.47</v>
      </c>
      <c r="G48" s="312">
        <f>'ANEXO 01-ORÇAMENTO'!G55</f>
        <v>6.93</v>
      </c>
      <c r="H48" s="313">
        <f>'ANEXO 01-ORÇAMENTO'!H55</f>
        <v>61.33</v>
      </c>
      <c r="I48" s="314">
        <f t="shared" si="4"/>
        <v>61.33</v>
      </c>
      <c r="J48" s="294">
        <v>1</v>
      </c>
      <c r="K48" s="314"/>
      <c r="L48" s="294">
        <v>1</v>
      </c>
      <c r="M48" s="313">
        <f t="shared" si="3"/>
        <v>61.33</v>
      </c>
      <c r="N48" s="315">
        <v>1</v>
      </c>
    </row>
    <row r="49" spans="1:14" s="49" customFormat="1" ht="25.5" x14ac:dyDescent="0.2">
      <c r="A49" s="307" t="str">
        <f>'ANEXO 01-ORÇAMENTO'!A56</f>
        <v>6.16</v>
      </c>
      <c r="B49" s="308">
        <f>'ANEXO 01-ORÇAMENTO'!B56</f>
        <v>89707</v>
      </c>
      <c r="C49" s="309" t="str">
        <f>'ANEXO 01-ORÇAMENTO'!C56</f>
        <v>CAIXA SIFONADA, PVC, DN 100 X 100 X 50 MM, JUNTA ELÁSTICA, FORNECIDA E INSTALADA EM RAMAL DE DESCARGA OU EM RAMAL DE ESGOTO SANITÁRIO. AF_12/2014</v>
      </c>
      <c r="D49" s="309" t="str">
        <f>'ANEXO 01-ORÇAMENTO'!D56</f>
        <v>UND.</v>
      </c>
      <c r="E49" s="311">
        <f>'ANEXO 01-ORÇAMENTO'!E56</f>
        <v>1</v>
      </c>
      <c r="F49" s="312">
        <f>'ANEXO 01-ORÇAMENTO'!F56</f>
        <v>21.3</v>
      </c>
      <c r="G49" s="312">
        <f>'ANEXO 01-ORÇAMENTO'!G56</f>
        <v>26.97</v>
      </c>
      <c r="H49" s="313">
        <f>'ANEXO 01-ORÇAMENTO'!H56</f>
        <v>26.97</v>
      </c>
      <c r="I49" s="314">
        <f t="shared" si="4"/>
        <v>26.97</v>
      </c>
      <c r="J49" s="294">
        <v>1</v>
      </c>
      <c r="K49" s="314"/>
      <c r="L49" s="294">
        <v>1</v>
      </c>
      <c r="M49" s="313">
        <f t="shared" si="3"/>
        <v>26.97</v>
      </c>
      <c r="N49" s="315">
        <v>1</v>
      </c>
    </row>
    <row r="50" spans="1:14" s="49" customFormat="1" ht="12.75" x14ac:dyDescent="0.2">
      <c r="A50" s="307" t="str">
        <f>'ANEXO 01-ORÇAMENTO'!A57</f>
        <v>6.17</v>
      </c>
      <c r="B50" s="308">
        <f>'ANEXO 01-ORÇAMENTO'!B57</f>
        <v>3277</v>
      </c>
      <c r="C50" s="309" t="str">
        <f>'ANEXO 01-ORÇAMENTO'!C57</f>
        <v>FOSSA SEPTICA CONCRETO PRE MOLDADO PARA 10 CONTRIBUINTES - *90 X 90* CM</v>
      </c>
      <c r="D50" s="309" t="str">
        <f>'ANEXO 01-ORÇAMENTO'!D57</f>
        <v>UND.</v>
      </c>
      <c r="E50" s="311">
        <f>'ANEXO 01-ORÇAMENTO'!E57</f>
        <v>2</v>
      </c>
      <c r="F50" s="312">
        <f>'ANEXO 01-ORÇAMENTO'!F57</f>
        <v>726.31</v>
      </c>
      <c r="G50" s="312">
        <f>'ANEXO 01-ORÇAMENTO'!G57</f>
        <v>919.8</v>
      </c>
      <c r="H50" s="313">
        <f>'ANEXO 01-ORÇAMENTO'!H57</f>
        <v>1839.6</v>
      </c>
      <c r="I50" s="314">
        <f t="shared" si="4"/>
        <v>1839.6</v>
      </c>
      <c r="J50" s="294">
        <v>1</v>
      </c>
      <c r="K50" s="314"/>
      <c r="L50" s="294">
        <v>1</v>
      </c>
      <c r="M50" s="313">
        <f t="shared" si="3"/>
        <v>1839.6</v>
      </c>
      <c r="N50" s="315">
        <v>1</v>
      </c>
    </row>
    <row r="51" spans="1:14" s="49" customFormat="1" ht="38.25" x14ac:dyDescent="0.2">
      <c r="A51" s="307" t="str">
        <f>'ANEXO 01-ORÇAMENTO'!A58</f>
        <v>6.18</v>
      </c>
      <c r="B51" s="308">
        <f>'ANEXO 01-ORÇAMENTO'!B58</f>
        <v>98078</v>
      </c>
      <c r="C51" s="309" t="str">
        <f>'ANEXO 01-ORÇAMENTO'!C58</f>
        <v>SUMIDOURO RETANGULAR, EM ALVENARIA COM TIJOLOS CERÂMICOS MACIÇOS, DIMENSÕES INTERNAS: 0,8 X 1,4 X 3,0 M, ÁREA DE INFILTRAÇÃO: 13,2 M² (PARA
5 CONTRIBUINTES). AF_05/2018</v>
      </c>
      <c r="D51" s="309" t="str">
        <f>'ANEXO 01-ORÇAMENTO'!D58</f>
        <v>UND.</v>
      </c>
      <c r="E51" s="311">
        <f>'ANEXO 01-ORÇAMENTO'!E58</f>
        <v>1</v>
      </c>
      <c r="F51" s="312">
        <f>'ANEXO 01-ORÇAMENTO'!F58</f>
        <v>2842.83</v>
      </c>
      <c r="G51" s="312">
        <f>'ANEXO 01-ORÇAMENTO'!G58</f>
        <v>3600.16</v>
      </c>
      <c r="H51" s="313">
        <f>'ANEXO 01-ORÇAMENTO'!H58</f>
        <v>3600.16</v>
      </c>
      <c r="I51" s="314">
        <f t="shared" si="4"/>
        <v>3600.16</v>
      </c>
      <c r="J51" s="294">
        <v>1</v>
      </c>
      <c r="K51" s="314"/>
      <c r="L51" s="294">
        <v>1</v>
      </c>
      <c r="M51" s="313">
        <f t="shared" si="3"/>
        <v>3600.16</v>
      </c>
      <c r="N51" s="315">
        <v>1</v>
      </c>
    </row>
    <row r="52" spans="1:14" s="49" customFormat="1" ht="25.5" x14ac:dyDescent="0.2">
      <c r="A52" s="307" t="str">
        <f>'ANEXO 01-ORÇAMENTO'!A59</f>
        <v>6.19</v>
      </c>
      <c r="B52" s="308">
        <f>'ANEXO 01-ORÇAMENTO'!B59</f>
        <v>11894</v>
      </c>
      <c r="C52" s="309" t="str">
        <f>'ANEXO 01-ORÇAMENTO'!C59</f>
        <v>FILTRO ANAEROBIO CILINDRICO CONCRETO PRE MOLDADO 1,20 X 1,50 (DIAMETROXALTURA)PARA 4 A 5 CONTRIBUINTES (NBR 13969)</v>
      </c>
      <c r="D52" s="309" t="str">
        <f>'ANEXO 01-ORÇAMENTO'!D59</f>
        <v>UND.</v>
      </c>
      <c r="E52" s="311">
        <f>'ANEXO 01-ORÇAMENTO'!E59</f>
        <v>1</v>
      </c>
      <c r="F52" s="312">
        <f>'ANEXO 01-ORÇAMENTO'!F59</f>
        <v>686.59</v>
      </c>
      <c r="G52" s="312">
        <f>'ANEXO 01-ORÇAMENTO'!G59</f>
        <v>869.5</v>
      </c>
      <c r="H52" s="313">
        <f>'ANEXO 01-ORÇAMENTO'!H59</f>
        <v>869.5</v>
      </c>
      <c r="I52" s="314">
        <f t="shared" si="4"/>
        <v>869.5</v>
      </c>
      <c r="J52" s="294">
        <v>1</v>
      </c>
      <c r="K52" s="314"/>
      <c r="L52" s="294">
        <v>1</v>
      </c>
      <c r="M52" s="313">
        <f t="shared" si="3"/>
        <v>869.5</v>
      </c>
      <c r="N52" s="315">
        <v>1</v>
      </c>
    </row>
    <row r="53" spans="1:14" s="49" customFormat="1" ht="25.5" x14ac:dyDescent="0.2">
      <c r="A53" s="307" t="str">
        <f>'ANEXO 01-ORÇAMENTO'!A60</f>
        <v>6.20</v>
      </c>
      <c r="B53" s="308" t="str">
        <f>'ANEXO 01-ORÇAMENTO'!B60</f>
        <v>74166/001</v>
      </c>
      <c r="C53" s="309" t="str">
        <f>'ANEXO 01-ORÇAMENTO'!C60</f>
        <v>CAIXA DE INSPEÇÃO EM CONCRETO PRÉ-MOLDADO DN 60CM COM TAMPA H= 60CM FORNECIMENTO E INSTALACAO</v>
      </c>
      <c r="D53" s="309" t="str">
        <f>'ANEXO 01-ORÇAMENTO'!D60</f>
        <v>UND.</v>
      </c>
      <c r="E53" s="311">
        <f>'ANEXO 01-ORÇAMENTO'!E60</f>
        <v>4</v>
      </c>
      <c r="F53" s="312">
        <f>'ANEXO 01-ORÇAMENTO'!F60</f>
        <v>209.75</v>
      </c>
      <c r="G53" s="312">
        <f>'ANEXO 01-ORÇAMENTO'!G60</f>
        <v>265.63</v>
      </c>
      <c r="H53" s="313">
        <f>'ANEXO 01-ORÇAMENTO'!H60</f>
        <v>1062.52</v>
      </c>
      <c r="I53" s="314">
        <f t="shared" si="4"/>
        <v>1062.52</v>
      </c>
      <c r="J53" s="294">
        <v>1</v>
      </c>
      <c r="K53" s="314"/>
      <c r="L53" s="294">
        <v>1</v>
      </c>
      <c r="M53" s="313">
        <f t="shared" si="3"/>
        <v>1062.52</v>
      </c>
      <c r="N53" s="315">
        <v>1</v>
      </c>
    </row>
    <row r="54" spans="1:14" s="49" customFormat="1" ht="25.5" x14ac:dyDescent="0.2">
      <c r="A54" s="307" t="str">
        <f>'ANEXO 01-ORÇAMENTO'!A61</f>
        <v>6.21</v>
      </c>
      <c r="B54" s="308">
        <f>'ANEXO 01-ORÇAMENTO'!B61</f>
        <v>98102</v>
      </c>
      <c r="C54" s="309" t="str">
        <f>'ANEXO 01-ORÇAMENTO'!C61</f>
        <v>CAIXA DE GORDURA SIMPLES, CIRCULAR, EM CONCRETO PRÉ-MOLDADO, DIÂMETRO INTERNO = 0,4 M, ALTURA INTERNA = 0,4 M. AF_05/2018</v>
      </c>
      <c r="D54" s="309" t="str">
        <f>'ANEXO 01-ORÇAMENTO'!D61</f>
        <v>UND.</v>
      </c>
      <c r="E54" s="311">
        <f>'ANEXO 01-ORÇAMENTO'!E61</f>
        <v>1</v>
      </c>
      <c r="F54" s="312">
        <f>'ANEXO 01-ORÇAMENTO'!F61</f>
        <v>78.41</v>
      </c>
      <c r="G54" s="312">
        <f>'ANEXO 01-ORÇAMENTO'!G61</f>
        <v>99.3</v>
      </c>
      <c r="H54" s="313">
        <f>'ANEXO 01-ORÇAMENTO'!H61</f>
        <v>99.3</v>
      </c>
      <c r="I54" s="314">
        <f t="shared" si="4"/>
        <v>99.3</v>
      </c>
      <c r="J54" s="294">
        <v>1</v>
      </c>
      <c r="K54" s="314"/>
      <c r="L54" s="294">
        <v>1</v>
      </c>
      <c r="M54" s="313">
        <f t="shared" si="3"/>
        <v>99.3</v>
      </c>
      <c r="N54" s="315">
        <v>1</v>
      </c>
    </row>
    <row r="55" spans="1:14" s="49" customFormat="1" ht="38.25" x14ac:dyDescent="0.2">
      <c r="A55" s="307" t="str">
        <f>'ANEXO 01-ORÇAMENTO'!A62</f>
        <v>6.22</v>
      </c>
      <c r="B55" s="308">
        <f>'ANEXO 01-ORÇAMENTO'!B62</f>
        <v>89724</v>
      </c>
      <c r="C55" s="309" t="str">
        <f>'ANEXO 01-ORÇAMENTO'!C62</f>
        <v>JOELHO 90 GRAUS, PVC, SERIE NORMAL, ESGOTO PREDIAL, DN 40 MM, JUNTA SOLDÁVEL, FORNECIDO E INSTALADO EM RAMAL DE DESCARGA OU RAMAL DE ESGOTOSANITÁRIO. AF_12/2014</v>
      </c>
      <c r="D55" s="309" t="str">
        <f>'ANEXO 01-ORÇAMENTO'!D62</f>
        <v>UND.</v>
      </c>
      <c r="E55" s="311">
        <f>'ANEXO 01-ORÇAMENTO'!E62</f>
        <v>1</v>
      </c>
      <c r="F55" s="312">
        <f>'ANEXO 01-ORÇAMENTO'!F62</f>
        <v>5.15</v>
      </c>
      <c r="G55" s="312">
        <f>'ANEXO 01-ORÇAMENTO'!G62</f>
        <v>6.52</v>
      </c>
      <c r="H55" s="313">
        <f>'ANEXO 01-ORÇAMENTO'!H62</f>
        <v>6.52</v>
      </c>
      <c r="I55" s="314">
        <f t="shared" si="4"/>
        <v>6.52</v>
      </c>
      <c r="J55" s="294">
        <v>1</v>
      </c>
      <c r="K55" s="314"/>
      <c r="L55" s="294">
        <v>1</v>
      </c>
      <c r="M55" s="313">
        <f t="shared" si="3"/>
        <v>6.52</v>
      </c>
      <c r="N55" s="315">
        <v>1</v>
      </c>
    </row>
    <row r="56" spans="1:14" s="49" customFormat="1" ht="38.25" x14ac:dyDescent="0.2">
      <c r="A56" s="307" t="str">
        <f>'ANEXO 01-ORÇAMENTO'!A63</f>
        <v>6.23</v>
      </c>
      <c r="B56" s="308">
        <f>'ANEXO 01-ORÇAMENTO'!B63</f>
        <v>89726</v>
      </c>
      <c r="C56" s="309" t="str">
        <f>'ANEXO 01-ORÇAMENTO'!C63</f>
        <v>JOELHO 45 GRAUS, PVC, SERIE NORMAL, ESGOTO PREDIAL, DN 40 MM, JUNTA SOLDÁVEL, FORNECIDO E INSTALADO EM RAMAL DE DESCARGA OU RAMAL DE ESGOTOSANITÁRIO. AF_12/2014</v>
      </c>
      <c r="D56" s="309" t="str">
        <f>'ANEXO 01-ORÇAMENTO'!D63</f>
        <v>UND.</v>
      </c>
      <c r="E56" s="311">
        <f>'ANEXO 01-ORÇAMENTO'!E63</f>
        <v>1</v>
      </c>
      <c r="F56" s="312">
        <f>'ANEXO 01-ORÇAMENTO'!F63</f>
        <v>5.83</v>
      </c>
      <c r="G56" s="312">
        <f>'ANEXO 01-ORÇAMENTO'!G63</f>
        <v>7.38</v>
      </c>
      <c r="H56" s="313">
        <f>'ANEXO 01-ORÇAMENTO'!H63</f>
        <v>7.38</v>
      </c>
      <c r="I56" s="314">
        <f t="shared" si="4"/>
        <v>7.38</v>
      </c>
      <c r="J56" s="294">
        <v>1</v>
      </c>
      <c r="K56" s="314"/>
      <c r="L56" s="294">
        <v>1</v>
      </c>
      <c r="M56" s="313">
        <f t="shared" si="3"/>
        <v>7.38</v>
      </c>
      <c r="N56" s="315">
        <v>1</v>
      </c>
    </row>
    <row r="57" spans="1:14" s="49" customFormat="1" ht="12.75" x14ac:dyDescent="0.2">
      <c r="A57" s="307"/>
      <c r="B57" s="308"/>
      <c r="C57" s="316" t="str">
        <f>'ANEXO 01-ORÇAMENTO'!C64</f>
        <v>Total do Item (R$)</v>
      </c>
      <c r="D57" s="339"/>
      <c r="E57" s="332"/>
      <c r="F57" s="333"/>
      <c r="G57" s="333"/>
      <c r="H57" s="320">
        <f>'ANEXO 01-ORÇAMENTO'!H64</f>
        <v>10739.14</v>
      </c>
      <c r="I57" s="376">
        <f>H57</f>
        <v>10739.14</v>
      </c>
      <c r="J57" s="294">
        <v>1</v>
      </c>
      <c r="K57" s="321"/>
      <c r="L57" s="294">
        <v>1</v>
      </c>
      <c r="M57" s="321">
        <f>H57</f>
        <v>10739.14</v>
      </c>
      <c r="N57" s="315">
        <v>1</v>
      </c>
    </row>
    <row r="58" spans="1:14" s="49" customFormat="1" ht="20.100000000000001" customHeight="1" x14ac:dyDescent="0.2">
      <c r="A58" s="322" t="s">
        <v>157</v>
      </c>
      <c r="B58" s="298"/>
      <c r="C58" s="334" t="str">
        <f>'ANEXO 01-ORÇAMENTO'!C65</f>
        <v>PINTURA E ACABAMENTO</v>
      </c>
      <c r="D58" s="334"/>
      <c r="E58" s="334"/>
      <c r="F58" s="301"/>
      <c r="G58" s="301"/>
      <c r="H58" s="302"/>
      <c r="I58" s="303"/>
      <c r="J58" s="304"/>
      <c r="K58" s="305"/>
      <c r="L58" s="304"/>
      <c r="M58" s="303"/>
      <c r="N58" s="306"/>
    </row>
    <row r="59" spans="1:14" s="49" customFormat="1" ht="20.100000000000001" customHeight="1" x14ac:dyDescent="0.2">
      <c r="A59" s="322" t="str">
        <f>'ANEXO 01-ORÇAMENTO'!A66</f>
        <v>7.1</v>
      </c>
      <c r="B59" s="298"/>
      <c r="C59" s="340" t="str">
        <f>'ANEXO 01-ORÇAMENTO'!C66</f>
        <v>PINTURA ESQUADRIAS</v>
      </c>
      <c r="D59" s="341"/>
      <c r="E59" s="342"/>
      <c r="F59" s="343"/>
      <c r="G59" s="343"/>
      <c r="H59" s="344"/>
      <c r="I59" s="303"/>
      <c r="J59" s="304"/>
      <c r="K59" s="305"/>
      <c r="L59" s="304"/>
      <c r="M59" s="303"/>
      <c r="N59" s="306"/>
    </row>
    <row r="60" spans="1:14" s="49" customFormat="1" ht="12.75" x14ac:dyDescent="0.2">
      <c r="A60" s="307" t="str">
        <f>'ANEXO 01-ORÇAMENTO'!A67</f>
        <v>7.1.1</v>
      </c>
      <c r="B60" s="308" t="str">
        <f>'ANEXO 01-ORÇAMENTO'!B67</f>
        <v>84657</v>
      </c>
      <c r="C60" s="309" t="str">
        <f>'ANEXO 01-ORÇAMENTO'!C67</f>
        <v>FUNDO SINTETICO NIVELADOR BRANCO</v>
      </c>
      <c r="D60" s="310" t="str">
        <f>'ANEXO 01-ORÇAMENTO'!D67</f>
        <v>M2</v>
      </c>
      <c r="E60" s="338">
        <f>'ANEXO 01-ORÇAMENTO'!E67</f>
        <v>10.08</v>
      </c>
      <c r="F60" s="312">
        <f>'ANEXO 01-ORÇAMENTO'!F67</f>
        <v>9.26</v>
      </c>
      <c r="G60" s="312">
        <f>'ANEXO 01-ORÇAMENTO'!G67</f>
        <v>11.73</v>
      </c>
      <c r="H60" s="313">
        <f>'ANEXO 01-ORÇAMENTO'!H67</f>
        <v>118.24</v>
      </c>
      <c r="I60" s="295">
        <v>0</v>
      </c>
      <c r="J60" s="294">
        <v>0</v>
      </c>
      <c r="K60" s="314">
        <f t="shared" ref="K60:K62" si="5">H60</f>
        <v>118.24</v>
      </c>
      <c r="L60" s="294">
        <v>1</v>
      </c>
      <c r="M60" s="314">
        <f>K60</f>
        <v>118.24</v>
      </c>
      <c r="N60" s="315">
        <v>1</v>
      </c>
    </row>
    <row r="61" spans="1:14" s="49" customFormat="1" ht="25.5" x14ac:dyDescent="0.2">
      <c r="A61" s="307" t="str">
        <f>'ANEXO 01-ORÇAMENTO'!A68</f>
        <v>7.1.2</v>
      </c>
      <c r="B61" s="308" t="str">
        <f>'ANEXO 01-ORÇAMENTO'!B68</f>
        <v>74065/003</v>
      </c>
      <c r="C61" s="335" t="str">
        <f>'ANEXO 01-ORÇAMENTO'!C68</f>
        <v>PINTURA ESMALTE BRILHANTE PARA MADEIRA, DUAS DEMAOS, SOBRE FUNDO NIVEL ADOR BRANCO</v>
      </c>
      <c r="D61" s="308" t="str">
        <f>'ANEXO 01-ORÇAMENTO'!D68</f>
        <v>M2</v>
      </c>
      <c r="E61" s="308">
        <f>'ANEXO 01-ORÇAMENTO'!E68</f>
        <v>10.08</v>
      </c>
      <c r="F61" s="312">
        <f>'ANEXO 01-ORÇAMENTO'!F68</f>
        <v>20.69</v>
      </c>
      <c r="G61" s="312">
        <f>'ANEXO 01-ORÇAMENTO'!G68</f>
        <v>26.2</v>
      </c>
      <c r="H61" s="313">
        <f>'ANEXO 01-ORÇAMENTO'!H68</f>
        <v>264.10000000000002</v>
      </c>
      <c r="I61" s="295">
        <v>0</v>
      </c>
      <c r="J61" s="294">
        <v>0</v>
      </c>
      <c r="K61" s="314">
        <f t="shared" si="5"/>
        <v>264.10000000000002</v>
      </c>
      <c r="L61" s="294">
        <v>1</v>
      </c>
      <c r="M61" s="314">
        <f>K61</f>
        <v>264.10000000000002</v>
      </c>
      <c r="N61" s="315">
        <v>1</v>
      </c>
    </row>
    <row r="62" spans="1:14" s="49" customFormat="1" ht="13.5" thickBot="1" x14ac:dyDescent="0.25">
      <c r="A62" s="307"/>
      <c r="B62" s="308"/>
      <c r="C62" s="336" t="str">
        <f>'ANEXO 01-ORÇAMENTO'!C69</f>
        <v>Total do Item (R$)</v>
      </c>
      <c r="D62" s="345"/>
      <c r="E62" s="345"/>
      <c r="F62" s="333"/>
      <c r="G62" s="333"/>
      <c r="H62" s="320">
        <f>'ANEXO 01-ORÇAMENTO'!H69</f>
        <v>382.34</v>
      </c>
      <c r="I62" s="295">
        <v>0</v>
      </c>
      <c r="J62" s="294">
        <v>0</v>
      </c>
      <c r="K62" s="321">
        <f t="shared" si="5"/>
        <v>382.34</v>
      </c>
      <c r="L62" s="294">
        <v>1</v>
      </c>
      <c r="M62" s="321">
        <f>K62</f>
        <v>382.34</v>
      </c>
      <c r="N62" s="315">
        <v>1</v>
      </c>
    </row>
    <row r="63" spans="1:14" s="47" customFormat="1" ht="35.1" customHeight="1" thickBot="1" x14ac:dyDescent="0.25">
      <c r="A63" s="346"/>
      <c r="B63" s="347"/>
      <c r="C63" s="348"/>
      <c r="D63" s="349"/>
      <c r="E63" s="350"/>
      <c r="F63" s="351"/>
      <c r="G63" s="352" t="str">
        <f>'ANEXO 01-ORÇAMENTO'!F70</f>
        <v>TOTAL GERAL (R$)</v>
      </c>
      <c r="H63" s="389">
        <f>'ANEXO 01-ORÇAMENTO'!H70</f>
        <v>24054.52</v>
      </c>
      <c r="I63" s="388">
        <f>I32+I57</f>
        <v>11970.26</v>
      </c>
      <c r="J63" s="353"/>
      <c r="K63" s="387">
        <f>K14+K17+K21+K27+K32+K62</f>
        <v>12084.26</v>
      </c>
      <c r="L63" s="353"/>
      <c r="M63" s="390">
        <f>SUM(I63,K63)</f>
        <v>24054.52</v>
      </c>
      <c r="N63" s="354">
        <v>1</v>
      </c>
    </row>
    <row r="64" spans="1:14" s="34" customFormat="1" ht="15.75" x14ac:dyDescent="0.25">
      <c r="A64" s="55" t="s">
        <v>169</v>
      </c>
      <c r="B64" s="355">
        <f>'ANEXO 01-ORÇAMENTO'!$B$71</f>
        <v>43601</v>
      </c>
      <c r="C64" s="10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114"/>
    </row>
    <row r="65" spans="1:14" s="34" customFormat="1" x14ac:dyDescent="0.2">
      <c r="A65" s="33"/>
      <c r="B65" s="28"/>
      <c r="C65" s="106" t="s">
        <v>47</v>
      </c>
      <c r="D65" s="33"/>
      <c r="E65" s="28"/>
      <c r="F65" s="28" t="s">
        <v>56</v>
      </c>
      <c r="G65" s="28"/>
      <c r="H65" s="33"/>
      <c r="I65" s="33"/>
      <c r="J65" s="33"/>
      <c r="K65" s="33"/>
      <c r="L65" s="33"/>
      <c r="M65" s="33"/>
      <c r="N65" s="114"/>
    </row>
    <row r="66" spans="1:14" s="34" customFormat="1" x14ac:dyDescent="0.2">
      <c r="A66" s="33"/>
      <c r="B66" s="28"/>
      <c r="C66" s="106"/>
      <c r="D66" s="33"/>
      <c r="E66" s="28"/>
      <c r="F66" s="28"/>
      <c r="G66" s="28"/>
      <c r="H66" s="33"/>
      <c r="I66" s="33"/>
      <c r="J66" s="33"/>
      <c r="K66" s="33"/>
      <c r="L66" s="33"/>
      <c r="M66" s="33"/>
      <c r="N66" s="114"/>
    </row>
    <row r="67" spans="1:14" s="34" customFormat="1" x14ac:dyDescent="0.2">
      <c r="A67" s="33"/>
      <c r="B67" s="29"/>
      <c r="C67" s="104"/>
      <c r="D67" s="33"/>
      <c r="E67" s="29"/>
      <c r="F67" s="29"/>
      <c r="G67" s="29"/>
      <c r="H67" s="33"/>
      <c r="I67" s="33"/>
      <c r="J67" s="33"/>
      <c r="K67" s="33"/>
      <c r="L67" s="33"/>
      <c r="M67" s="33"/>
      <c r="N67" s="114"/>
    </row>
    <row r="68" spans="1:14" s="34" customFormat="1" ht="15.75" x14ac:dyDescent="0.2">
      <c r="A68" s="33"/>
      <c r="B68" s="30"/>
      <c r="C68" s="107" t="s">
        <v>87</v>
      </c>
      <c r="D68" s="33"/>
      <c r="E68" s="30"/>
      <c r="F68" s="30" t="s">
        <v>77</v>
      </c>
      <c r="G68" s="30"/>
      <c r="H68" s="33"/>
      <c r="I68" s="33"/>
      <c r="J68" s="33"/>
      <c r="K68" s="33"/>
      <c r="L68" s="33"/>
      <c r="M68" s="33"/>
      <c r="N68" s="114"/>
    </row>
    <row r="69" spans="1:14" s="34" customFormat="1" x14ac:dyDescent="0.2">
      <c r="A69" s="33"/>
      <c r="B69" s="31"/>
      <c r="C69" s="106" t="s">
        <v>76</v>
      </c>
      <c r="D69" s="33"/>
      <c r="E69" s="31"/>
      <c r="F69" s="31" t="s">
        <v>78</v>
      </c>
      <c r="G69" s="31"/>
      <c r="H69" s="33"/>
      <c r="I69" s="33"/>
      <c r="J69" s="33"/>
      <c r="K69" s="33"/>
      <c r="L69" s="33"/>
      <c r="M69" s="33"/>
      <c r="N69" s="114"/>
    </row>
    <row r="70" spans="1:14" s="34" customFormat="1" x14ac:dyDescent="0.2">
      <c r="A70" s="33"/>
      <c r="B70" s="31"/>
      <c r="C70" s="106" t="s">
        <v>60</v>
      </c>
      <c r="D70" s="33"/>
      <c r="E70" s="31"/>
      <c r="F70" s="31" t="s">
        <v>86</v>
      </c>
      <c r="G70" s="31"/>
      <c r="H70" s="33"/>
      <c r="I70" s="33"/>
      <c r="J70" s="33"/>
      <c r="K70" s="33"/>
      <c r="L70" s="33"/>
      <c r="M70" s="33"/>
      <c r="N70" s="114"/>
    </row>
    <row r="71" spans="1:14" ht="399.95" customHeight="1" x14ac:dyDescent="0.2">
      <c r="A71" s="51"/>
      <c r="B71" s="52"/>
      <c r="C71" s="10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15"/>
    </row>
  </sheetData>
  <mergeCells count="1">
    <mergeCell ref="A6:F6"/>
  </mergeCells>
  <pageMargins left="0.25" right="0.25" top="0.75" bottom="0.75" header="0.3" footer="0.3"/>
  <pageSetup paperSize="9" scale="53" fitToHeight="0" orientation="landscape" r:id="rId1"/>
  <headerFooter>
    <oddHeader>&amp;RPágina &amp;P de &amp;N</oddHeader>
  </headerFooter>
  <rowBreaks count="1" manualBreakCount="1">
    <brk id="32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topLeftCell="A10" zoomScale="75" zoomScaleNormal="100" zoomScaleSheetLayoutView="75" workbookViewId="0">
      <selection activeCell="I62" sqref="I62:T62"/>
    </sheetView>
  </sheetViews>
  <sheetFormatPr defaultColWidth="3.7109375" defaultRowHeight="15" x14ac:dyDescent="0.2"/>
  <cols>
    <col min="1" max="8" width="8.7109375" style="58" customWidth="1"/>
    <col min="9" max="20" width="5.7109375" style="58" customWidth="1"/>
    <col min="21" max="26" width="3.7109375" style="58" customWidth="1"/>
    <col min="27" max="27" width="10.85546875" style="58" hidden="1" customWidth="1"/>
    <col min="28" max="28" width="7" style="58" hidden="1" customWidth="1"/>
    <col min="29" max="16384" width="3.7109375" style="58"/>
  </cols>
  <sheetData>
    <row r="1" spans="1:25" ht="80.099999999999994" customHeight="1" thickBot="1" x14ac:dyDescent="0.25">
      <c r="A1" s="223"/>
      <c r="B1" s="223"/>
      <c r="C1" s="223"/>
      <c r="D1" s="223"/>
    </row>
    <row r="2" spans="1:25" ht="18" x14ac:dyDescent="0.2">
      <c r="A2" s="224" t="s">
        <v>61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6"/>
    </row>
    <row r="3" spans="1:25" ht="18" x14ac:dyDescent="0.25">
      <c r="A3" s="212" t="s">
        <v>146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8"/>
    </row>
    <row r="4" spans="1:25" ht="5.0999999999999996" customHeight="1" x14ac:dyDescent="0.2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/>
      <c r="U4" s="59"/>
      <c r="V4" s="59"/>
      <c r="W4" s="59"/>
      <c r="X4" s="59"/>
      <c r="Y4" s="59"/>
    </row>
    <row r="5" spans="1:25" ht="15" customHeight="1" x14ac:dyDescent="0.2">
      <c r="A5" s="545" t="str">
        <f>'ANEXO 01-ORÇAMENTO'!$A$5</f>
        <v>SOLICITANTE: SECRETARIA MUNICIPAL DE EDUCAÇÃO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46"/>
      <c r="U5" s="59"/>
      <c r="V5" s="59"/>
      <c r="W5" s="59"/>
      <c r="X5" s="59"/>
      <c r="Y5" s="59"/>
    </row>
    <row r="6" spans="1:25" ht="15" customHeight="1" x14ac:dyDescent="0.2">
      <c r="A6" s="533" t="str">
        <f>'ANEXO 01-ORÇAMENTO'!$A$6</f>
        <v>OBJETO: E.M.E.F. OLAVO JOSE RADA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232"/>
      <c r="U6" s="59"/>
      <c r="V6" s="59"/>
      <c r="W6" s="59"/>
      <c r="X6" s="59"/>
      <c r="Y6" s="59"/>
    </row>
    <row r="7" spans="1:25" ht="15" customHeight="1" x14ac:dyDescent="0.2">
      <c r="A7" s="240" t="str">
        <f>'ANEXO 01-ORÇAMENTO'!$A$7</f>
        <v>LOCAL DA OBRA: Estrada Campo Bom, s/n, Quitéria</v>
      </c>
      <c r="B7" s="233"/>
      <c r="C7" s="233"/>
      <c r="D7" s="233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5"/>
      <c r="U7" s="59"/>
      <c r="V7" s="59"/>
      <c r="W7" s="59"/>
      <c r="X7" s="59"/>
      <c r="Y7" s="59"/>
    </row>
    <row r="8" spans="1:25" ht="15" customHeight="1" thickBot="1" x14ac:dyDescent="0.25">
      <c r="A8" s="236"/>
      <c r="B8" s="237"/>
      <c r="C8" s="237"/>
      <c r="D8" s="237"/>
      <c r="E8" s="237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9"/>
      <c r="U8" s="59"/>
      <c r="V8" s="59"/>
      <c r="W8" s="59"/>
      <c r="X8" s="59"/>
      <c r="Y8" s="59"/>
    </row>
    <row r="9" spans="1:25" s="59" customFormat="1" ht="15" customHeight="1" x14ac:dyDescent="0.2">
      <c r="A9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536"/>
      <c r="C9" s="536"/>
      <c r="D9" s="53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7"/>
    </row>
    <row r="10" spans="1:25" s="59" customFormat="1" ht="15" customHeight="1" x14ac:dyDescent="0.2">
      <c r="A10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536"/>
      <c r="C10" s="536"/>
      <c r="D10" s="53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7"/>
    </row>
    <row r="11" spans="1:25" s="59" customFormat="1" ht="15" customHeight="1" x14ac:dyDescent="0.2">
      <c r="A11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536"/>
      <c r="C11" s="536"/>
      <c r="D11" s="53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7"/>
    </row>
    <row r="12" spans="1:25" s="59" customFormat="1" ht="15" customHeight="1" x14ac:dyDescent="0.2">
      <c r="A12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536"/>
      <c r="C12" s="536"/>
      <c r="D12" s="53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7"/>
    </row>
    <row r="13" spans="1:25" s="59" customFormat="1" ht="15" customHeight="1" x14ac:dyDescent="0.2">
      <c r="A13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536"/>
      <c r="C13" s="536"/>
      <c r="D13" s="53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/>
    </row>
    <row r="14" spans="1:25" s="59" customFormat="1" ht="15" customHeight="1" x14ac:dyDescent="0.2">
      <c r="A14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536"/>
      <c r="C14" s="536"/>
      <c r="D14" s="53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7"/>
    </row>
    <row r="15" spans="1:25" s="59" customFormat="1" ht="15" customHeight="1" x14ac:dyDescent="0.2">
      <c r="A15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536"/>
      <c r="C15" s="536"/>
      <c r="D15" s="53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</row>
    <row r="16" spans="1:25" s="59" customFormat="1" ht="15" customHeight="1" x14ac:dyDescent="0.2">
      <c r="A16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536"/>
      <c r="C16" s="536"/>
      <c r="D16" s="53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7"/>
    </row>
    <row r="17" spans="1:20" s="59" customFormat="1" ht="15" customHeight="1" x14ac:dyDescent="0.2">
      <c r="A17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536"/>
      <c r="C17" s="536"/>
      <c r="D17" s="53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7"/>
    </row>
    <row r="18" spans="1:20" s="59" customFormat="1" ht="15" customHeight="1" x14ac:dyDescent="0.2">
      <c r="A18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536"/>
      <c r="C18" s="536"/>
      <c r="D18" s="53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7"/>
    </row>
    <row r="19" spans="1:20" s="59" customFormat="1" ht="15" customHeight="1" x14ac:dyDescent="0.2">
      <c r="A19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536"/>
      <c r="C19" s="536"/>
      <c r="D19" s="53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</row>
    <row r="20" spans="1:20" s="59" customFormat="1" ht="15" customHeight="1" x14ac:dyDescent="0.2">
      <c r="A20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536"/>
      <c r="C20" s="536"/>
      <c r="D20" s="53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</row>
    <row r="21" spans="1:20" s="59" customFormat="1" ht="15" customHeight="1" x14ac:dyDescent="0.2">
      <c r="A21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536"/>
      <c r="C21" s="536"/>
      <c r="D21" s="53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7"/>
    </row>
    <row r="22" spans="1:20" s="59" customFormat="1" ht="15" customHeight="1" x14ac:dyDescent="0.2">
      <c r="A22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536"/>
      <c r="C22" s="536"/>
      <c r="D22" s="53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7"/>
    </row>
    <row r="23" spans="1:20" s="59" customFormat="1" ht="15" customHeight="1" x14ac:dyDescent="0.2">
      <c r="A23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536"/>
      <c r="C23" s="536"/>
      <c r="D23" s="53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7"/>
    </row>
    <row r="24" spans="1:20" s="59" customFormat="1" ht="15" customHeight="1" x14ac:dyDescent="0.2">
      <c r="A24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536"/>
      <c r="C24" s="536"/>
      <c r="D24" s="53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7"/>
    </row>
    <row r="25" spans="1:20" s="59" customFormat="1" ht="15" customHeight="1" x14ac:dyDescent="0.2">
      <c r="A25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536"/>
      <c r="C25" s="536"/>
      <c r="D25" s="53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7"/>
    </row>
    <row r="26" spans="1:20" s="59" customFormat="1" ht="15" customHeight="1" x14ac:dyDescent="0.2">
      <c r="A26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536"/>
      <c r="C26" s="536"/>
      <c r="D26" s="53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7"/>
    </row>
    <row r="27" spans="1:20" s="59" customFormat="1" ht="15" customHeight="1" x14ac:dyDescent="0.2">
      <c r="A27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536"/>
      <c r="C27" s="536"/>
      <c r="D27" s="53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7"/>
    </row>
    <row r="28" spans="1:20" s="59" customFormat="1" ht="15" customHeight="1" x14ac:dyDescent="0.2">
      <c r="A28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536"/>
      <c r="C28" s="536"/>
      <c r="D28" s="53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7"/>
    </row>
    <row r="29" spans="1:20" s="59" customFormat="1" ht="15" customHeight="1" x14ac:dyDescent="0.2">
      <c r="A29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536"/>
      <c r="C29" s="536"/>
      <c r="D29" s="53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7"/>
    </row>
    <row r="30" spans="1:20" s="59" customFormat="1" ht="15" customHeight="1" x14ac:dyDescent="0.2">
      <c r="A30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536"/>
      <c r="C30" s="536"/>
      <c r="D30" s="53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7"/>
    </row>
    <row r="31" spans="1:20" s="59" customFormat="1" ht="15" customHeight="1" x14ac:dyDescent="0.2">
      <c r="A31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536"/>
      <c r="C31" s="536"/>
      <c r="D31" s="53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7"/>
    </row>
    <row r="32" spans="1:20" s="59" customFormat="1" ht="15" customHeight="1" x14ac:dyDescent="0.2">
      <c r="A32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536"/>
      <c r="C32" s="536"/>
      <c r="D32" s="53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7"/>
    </row>
    <row r="33" spans="1:20" s="59" customFormat="1" ht="15" customHeight="1" x14ac:dyDescent="0.2">
      <c r="A33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536"/>
      <c r="C33" s="536"/>
      <c r="D33" s="53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7"/>
    </row>
    <row r="34" spans="1:20" s="59" customFormat="1" ht="15" customHeight="1" x14ac:dyDescent="0.2">
      <c r="A34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536"/>
      <c r="C34" s="536"/>
      <c r="D34" s="53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7"/>
    </row>
    <row r="35" spans="1:20" s="59" customFormat="1" ht="15" customHeight="1" x14ac:dyDescent="0.2">
      <c r="A35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536"/>
      <c r="C35" s="536"/>
      <c r="D35" s="53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7"/>
    </row>
    <row r="36" spans="1:20" s="59" customFormat="1" ht="15" customHeight="1" x14ac:dyDescent="0.2">
      <c r="A36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536"/>
      <c r="C36" s="536"/>
      <c r="D36" s="53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7"/>
    </row>
    <row r="37" spans="1:20" s="59" customFormat="1" ht="15" customHeight="1" x14ac:dyDescent="0.2">
      <c r="A37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536"/>
      <c r="C37" s="536"/>
      <c r="D37" s="53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7"/>
    </row>
    <row r="38" spans="1:20" s="59" customFormat="1" ht="15" customHeight="1" x14ac:dyDescent="0.2">
      <c r="A38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536"/>
      <c r="C38" s="536"/>
      <c r="D38" s="53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7"/>
    </row>
    <row r="39" spans="1:20" s="59" customFormat="1" ht="15" customHeight="1" x14ac:dyDescent="0.2">
      <c r="A39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536"/>
      <c r="C39" s="536"/>
      <c r="D39" s="53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7"/>
    </row>
    <row r="40" spans="1:20" s="59" customFormat="1" ht="15" customHeight="1" x14ac:dyDescent="0.2">
      <c r="A40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536"/>
      <c r="C40" s="536"/>
      <c r="D40" s="53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7"/>
    </row>
    <row r="41" spans="1:20" s="59" customFormat="1" ht="15" customHeight="1" x14ac:dyDescent="0.2">
      <c r="A41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536"/>
      <c r="C41" s="536"/>
      <c r="D41" s="53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7"/>
    </row>
    <row r="42" spans="1:20" s="59" customFormat="1" ht="15" customHeight="1" x14ac:dyDescent="0.2">
      <c r="A42" s="53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536"/>
      <c r="C42" s="536"/>
      <c r="D42" s="53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7"/>
    </row>
    <row r="43" spans="1:20" s="59" customFormat="1" ht="15" customHeight="1" x14ac:dyDescent="0.2">
      <c r="A43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7"/>
    </row>
    <row r="44" spans="1:20" s="59" customFormat="1" ht="15" customHeight="1" x14ac:dyDescent="0.2">
      <c r="A44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7"/>
    </row>
    <row r="45" spans="1:20" s="59" customFormat="1" ht="15" customHeight="1" x14ac:dyDescent="0.2">
      <c r="A45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7"/>
    </row>
    <row r="46" spans="1:20" s="59" customFormat="1" ht="15" customHeight="1" x14ac:dyDescent="0.2">
      <c r="A46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7"/>
    </row>
    <row r="47" spans="1:20" s="59" customFormat="1" ht="15" customHeight="1" x14ac:dyDescent="0.2">
      <c r="A47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7"/>
    </row>
    <row r="48" spans="1:20" s="59" customFormat="1" ht="15" customHeight="1" x14ac:dyDescent="0.2">
      <c r="A48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7"/>
    </row>
    <row r="49" spans="1:20" s="59" customFormat="1" ht="15" customHeight="1" x14ac:dyDescent="0.2">
      <c r="A49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7"/>
    </row>
    <row r="50" spans="1:20" s="59" customFormat="1" ht="15" customHeight="1" x14ac:dyDescent="0.2">
      <c r="A50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7"/>
    </row>
    <row r="51" spans="1:20" s="59" customFormat="1" ht="15" customHeight="1" x14ac:dyDescent="0.2">
      <c r="A51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7"/>
    </row>
    <row r="52" spans="1:20" s="59" customFormat="1" ht="15" customHeight="1" x14ac:dyDescent="0.2">
      <c r="A52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7"/>
    </row>
    <row r="53" spans="1:20" s="59" customFormat="1" ht="15" customHeight="1" x14ac:dyDescent="0.2">
      <c r="A53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7"/>
    </row>
    <row r="54" spans="1:20" s="59" customFormat="1" ht="15" customHeight="1" x14ac:dyDescent="0.2">
      <c r="A54" s="4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7"/>
    </row>
    <row r="55" spans="1:20" s="59" customFormat="1" ht="15" customHeight="1" x14ac:dyDescent="0.2">
      <c r="A55" s="485" t="e">
        <f>IF(#REF!&lt;&gt;"OK", "O valor de BDI sem a desoneração está fora da faixa admitida no Acórdão TCU Plenária 2622/2013.",".")</f>
        <v>#REF!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7"/>
    </row>
    <row r="56" spans="1:20" s="59" customFormat="1" ht="18" x14ac:dyDescent="0.2">
      <c r="A56" s="513" t="s">
        <v>147</v>
      </c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5"/>
    </row>
    <row r="57" spans="1:20" s="59" customFormat="1" ht="151.5" customHeight="1" x14ac:dyDescent="0.2">
      <c r="A57" s="516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8"/>
    </row>
    <row r="58" spans="1:20" ht="15" customHeight="1" x14ac:dyDescent="0.2">
      <c r="A58" s="539"/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0"/>
      <c r="T58" s="541"/>
    </row>
    <row r="59" spans="1:20" s="78" customFormat="1" ht="24" customHeight="1" x14ac:dyDescent="0.2">
      <c r="A59" s="504"/>
      <c r="B59" s="505"/>
      <c r="C59" s="505"/>
      <c r="D59" s="505"/>
      <c r="E59" s="505"/>
      <c r="F59" s="505"/>
      <c r="G59" s="505"/>
      <c r="H59" s="505"/>
      <c r="I59" s="542">
        <f>'ANEXO 02-BDI'!$I$31</f>
        <v>8234325</v>
      </c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4"/>
    </row>
    <row r="60" spans="1:20" s="78" customFormat="1" ht="24" customHeight="1" x14ac:dyDescent="0.2">
      <c r="A60" s="509"/>
      <c r="B60" s="510"/>
      <c r="C60" s="510"/>
      <c r="D60" s="510"/>
      <c r="E60" s="510"/>
      <c r="F60" s="510"/>
      <c r="G60" s="510"/>
      <c r="H60" s="510"/>
      <c r="I60" s="511" t="s">
        <v>88</v>
      </c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2"/>
    </row>
    <row r="61" spans="1:20" s="78" customFormat="1" ht="24" customHeight="1" x14ac:dyDescent="0.2">
      <c r="A61" s="523" t="s">
        <v>148</v>
      </c>
      <c r="B61" s="524"/>
      <c r="C61" s="524"/>
      <c r="D61" s="524"/>
      <c r="E61" s="524"/>
      <c r="F61" s="524"/>
      <c r="G61" s="524"/>
      <c r="H61" s="524"/>
      <c r="I61" s="525">
        <f>'ANEXO 01-ORÇAMENTO'!B71</f>
        <v>43601</v>
      </c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47"/>
    </row>
    <row r="62" spans="1:20" s="78" customFormat="1" ht="24" customHeight="1" x14ac:dyDescent="0.2">
      <c r="A62" s="528" t="s">
        <v>62</v>
      </c>
      <c r="B62" s="529"/>
      <c r="C62" s="529"/>
      <c r="D62" s="529"/>
      <c r="E62" s="529"/>
      <c r="F62" s="529"/>
      <c r="G62" s="529"/>
      <c r="H62" s="529"/>
      <c r="I62" s="537" t="str">
        <f>'ANEXO 01-ORÇAMENTO'!A71</f>
        <v>DATA</v>
      </c>
      <c r="J62" s="537"/>
      <c r="K62" s="537"/>
      <c r="L62" s="537"/>
      <c r="M62" s="537"/>
      <c r="N62" s="537"/>
      <c r="O62" s="537"/>
      <c r="P62" s="537"/>
      <c r="Q62" s="537"/>
      <c r="R62" s="537"/>
      <c r="S62" s="537"/>
      <c r="T62" s="538"/>
    </row>
    <row r="63" spans="1:20" s="59" customFormat="1" ht="14.25" customHeight="1" x14ac:dyDescent="0.2"/>
    <row r="64" spans="1:20" s="59" customFormat="1" x14ac:dyDescent="0.2"/>
    <row r="65" s="59" customFormat="1" x14ac:dyDescent="0.2"/>
    <row r="66" s="59" customFormat="1" x14ac:dyDescent="0.2"/>
    <row r="67" s="59" customFormat="1" x14ac:dyDescent="0.2"/>
    <row r="68" s="59" customFormat="1" x14ac:dyDescent="0.2"/>
    <row r="69" s="59" customFormat="1" x14ac:dyDescent="0.2"/>
    <row r="70" s="59" customFormat="1" x14ac:dyDescent="0.2"/>
    <row r="71" s="59" customFormat="1" x14ac:dyDescent="0.2"/>
    <row r="72" s="59" customFormat="1" x14ac:dyDescent="0.2"/>
    <row r="73" s="59" customFormat="1" ht="12.75" customHeight="1" x14ac:dyDescent="0.2"/>
    <row r="74" s="59" customFormat="1" x14ac:dyDescent="0.2"/>
    <row r="75" s="59" customFormat="1" x14ac:dyDescent="0.2"/>
    <row r="76" s="59" customFormat="1" x14ac:dyDescent="0.2"/>
    <row r="77" s="59" customFormat="1" x14ac:dyDescent="0.2"/>
    <row r="78" s="59" customFormat="1" x14ac:dyDescent="0.2"/>
    <row r="79" s="59" customFormat="1" x14ac:dyDescent="0.2"/>
    <row r="80" s="59" customFormat="1" x14ac:dyDescent="0.2"/>
    <row r="81" s="59" customFormat="1" x14ac:dyDescent="0.2"/>
    <row r="82" s="59" customFormat="1" x14ac:dyDescent="0.2"/>
    <row r="83" s="59" customFormat="1" x14ac:dyDescent="0.2"/>
    <row r="84" s="59" customFormat="1" x14ac:dyDescent="0.2"/>
    <row r="85" s="59" customFormat="1" x14ac:dyDescent="0.2"/>
    <row r="86" s="59" customFormat="1" x14ac:dyDescent="0.2"/>
    <row r="87" s="59" customFormat="1" x14ac:dyDescent="0.2"/>
    <row r="88" s="59" customFormat="1" x14ac:dyDescent="0.2"/>
    <row r="89" s="59" customFormat="1" x14ac:dyDescent="0.2"/>
    <row r="90" s="59" customFormat="1" x14ac:dyDescent="0.2"/>
    <row r="91" s="59" customFormat="1" x14ac:dyDescent="0.2"/>
    <row r="92" s="59" customFormat="1" x14ac:dyDescent="0.2"/>
    <row r="93" s="59" customFormat="1" x14ac:dyDescent="0.2"/>
    <row r="94" s="59" customFormat="1" x14ac:dyDescent="0.2"/>
    <row r="95" s="59" customFormat="1" x14ac:dyDescent="0.2"/>
    <row r="96" s="59" customFormat="1" x14ac:dyDescent="0.2"/>
    <row r="97" s="59" customFormat="1" x14ac:dyDescent="0.2"/>
    <row r="98" s="59" customFormat="1" x14ac:dyDescent="0.2"/>
    <row r="99" s="59" customFormat="1" x14ac:dyDescent="0.2"/>
    <row r="100" s="59" customFormat="1" x14ac:dyDescent="0.2"/>
    <row r="101" s="59" customFormat="1" x14ac:dyDescent="0.2"/>
    <row r="102" s="59" customFormat="1" x14ac:dyDescent="0.2"/>
    <row r="103" s="59" customFormat="1" x14ac:dyDescent="0.2"/>
    <row r="104" s="59" customFormat="1" x14ac:dyDescent="0.2"/>
    <row r="105" s="59" customFormat="1" x14ac:dyDescent="0.2"/>
    <row r="106" s="59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555" t="s">
        <v>15</v>
      </c>
      <c r="D4" s="555"/>
      <c r="E4" s="555"/>
      <c r="F4" s="555"/>
      <c r="G4" s="555"/>
      <c r="H4" s="555"/>
      <c r="I4" s="555" t="s">
        <v>3</v>
      </c>
      <c r="J4" s="555"/>
      <c r="K4" s="555"/>
      <c r="L4" s="555"/>
      <c r="M4" s="555"/>
      <c r="N4" s="555"/>
      <c r="O4" s="555" t="s">
        <v>16</v>
      </c>
      <c r="P4" s="555"/>
      <c r="Q4" s="555"/>
      <c r="R4" s="555"/>
      <c r="S4" s="555"/>
      <c r="T4" s="555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556" t="s">
        <v>34</v>
      </c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8"/>
      <c r="O18" s="559" t="s">
        <v>35</v>
      </c>
      <c r="P18" s="560"/>
      <c r="Q18" s="560"/>
      <c r="R18" s="560"/>
      <c r="S18" s="560"/>
      <c r="T18" s="561"/>
    </row>
    <row r="19" spans="2:23" x14ac:dyDescent="0.2">
      <c r="B19" s="20">
        <v>1</v>
      </c>
      <c r="C19" s="548" t="s">
        <v>36</v>
      </c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50"/>
      <c r="O19" s="551">
        <v>20.34</v>
      </c>
      <c r="P19" s="552"/>
      <c r="Q19" s="553">
        <v>22.12</v>
      </c>
      <c r="R19" s="553"/>
      <c r="S19" s="553">
        <v>25</v>
      </c>
      <c r="T19" s="554"/>
    </row>
    <row r="20" spans="2:23" x14ac:dyDescent="0.2">
      <c r="B20" s="21">
        <v>2</v>
      </c>
      <c r="C20" s="562" t="s">
        <v>37</v>
      </c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4"/>
      <c r="O20" s="565">
        <v>19.600000000000001</v>
      </c>
      <c r="P20" s="566"/>
      <c r="Q20" s="567">
        <v>20.97</v>
      </c>
      <c r="R20" s="567"/>
      <c r="S20" s="567">
        <v>24.23</v>
      </c>
      <c r="T20" s="568"/>
    </row>
    <row r="21" spans="2:23" x14ac:dyDescent="0.2">
      <c r="B21" s="21">
        <v>3</v>
      </c>
      <c r="C21" s="562" t="s">
        <v>38</v>
      </c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4"/>
      <c r="O21" s="565">
        <v>20.76</v>
      </c>
      <c r="P21" s="566"/>
      <c r="Q21" s="567">
        <v>24.18</v>
      </c>
      <c r="R21" s="567"/>
      <c r="S21" s="567">
        <v>26.44</v>
      </c>
      <c r="T21" s="568"/>
    </row>
    <row r="22" spans="2:23" x14ac:dyDescent="0.2">
      <c r="B22" s="21">
        <v>4</v>
      </c>
      <c r="C22" s="562" t="s">
        <v>39</v>
      </c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  <c r="O22" s="565">
        <v>24</v>
      </c>
      <c r="P22" s="566"/>
      <c r="Q22" s="567">
        <v>25.84</v>
      </c>
      <c r="R22" s="567"/>
      <c r="S22" s="567">
        <v>27.86</v>
      </c>
      <c r="T22" s="568"/>
    </row>
    <row r="23" spans="2:23" x14ac:dyDescent="0.2">
      <c r="B23" s="21">
        <v>5</v>
      </c>
      <c r="C23" s="562" t="s">
        <v>40</v>
      </c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4"/>
      <c r="O23" s="565">
        <v>22.8</v>
      </c>
      <c r="P23" s="566"/>
      <c r="Q23" s="567">
        <v>27.48</v>
      </c>
      <c r="R23" s="567"/>
      <c r="S23" s="567">
        <v>30.95</v>
      </c>
      <c r="T23" s="568"/>
    </row>
    <row r="24" spans="2:23" ht="13.5" thickBot="1" x14ac:dyDescent="0.25">
      <c r="B24" s="22">
        <v>6</v>
      </c>
      <c r="C24" s="580" t="s">
        <v>41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2"/>
      <c r="O24" s="583">
        <v>11.1</v>
      </c>
      <c r="P24" s="584"/>
      <c r="Q24" s="572">
        <v>14.02</v>
      </c>
      <c r="R24" s="572"/>
      <c r="S24" s="572">
        <v>16.8</v>
      </c>
      <c r="T24" s="573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569"/>
      <c r="D27" s="570"/>
      <c r="E27" s="570"/>
      <c r="F27" s="570"/>
      <c r="G27" s="570"/>
      <c r="H27" s="570"/>
      <c r="I27" s="571"/>
    </row>
    <row r="28" spans="2:23" x14ac:dyDescent="0.2">
      <c r="B28" s="21">
        <v>1</v>
      </c>
      <c r="C28" s="574" t="s">
        <v>1</v>
      </c>
      <c r="D28" s="575"/>
      <c r="E28" s="575"/>
      <c r="F28" s="575"/>
      <c r="G28" s="575"/>
      <c r="H28" s="575"/>
      <c r="I28" s="576"/>
    </row>
    <row r="29" spans="2:23" ht="13.5" thickBot="1" x14ac:dyDescent="0.25">
      <c r="B29" s="21">
        <v>2</v>
      </c>
      <c r="C29" s="577" t="s">
        <v>2</v>
      </c>
      <c r="D29" s="578"/>
      <c r="E29" s="578"/>
      <c r="F29" s="578"/>
      <c r="G29" s="578"/>
      <c r="H29" s="578"/>
      <c r="I29" s="579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01-ORÇAMENTO</vt:lpstr>
      <vt:lpstr>ANEXO 02-BDI</vt:lpstr>
      <vt:lpstr>ANEXO 03-CRONOGRAMA</vt:lpstr>
      <vt:lpstr>ANEXO 04- ENCARGOS SOCIAIS</vt:lpstr>
      <vt:lpstr>Plan4</vt:lpstr>
      <vt:lpstr>'ANEXO 01-ORÇAMENTO'!Area_de_impressao</vt:lpstr>
      <vt:lpstr>'ANEXO 02-BDI'!Area_de_impressao</vt:lpstr>
      <vt:lpstr>'ANEXO 03-CRONOGRAMA'!Area_de_impressao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Samara - Licitações</cp:lastModifiedBy>
  <cp:lastPrinted>2019-05-16T14:51:20Z</cp:lastPrinted>
  <dcterms:created xsi:type="dcterms:W3CDTF">2014-06-24T16:50:41Z</dcterms:created>
  <dcterms:modified xsi:type="dcterms:W3CDTF">2019-06-17T18:02:52Z</dcterms:modified>
</cp:coreProperties>
</file>