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Ewerton-licita\d\Documentos Ewerton\EDITAIS - 2019\T. PREÇOS\ANEXOS TP 005\"/>
    </mc:Choice>
  </mc:AlternateContent>
  <xr:revisionPtr revIDLastSave="0" documentId="8_{F1916AB9-EF83-45A4-B913-C9C6F71735EB}" xr6:coauthVersionLast="45" xr6:coauthVersionMax="45" xr10:uidLastSave="{00000000-0000-0000-0000-000000000000}"/>
  <bookViews>
    <workbookView xWindow="-120" yWindow="-120" windowWidth="21840" windowHeight="13290" tabRatio="820" xr2:uid="{00000000-000D-0000-FFFF-FFFF00000000}"/>
  </bookViews>
  <sheets>
    <sheet name="TIPO 1 bloco-220 v" sheetId="76" r:id="rId1"/>
    <sheet name="cronograma padrão tipo 1 (2)" sheetId="82" r:id="rId2"/>
    <sheet name="ENCARGOS SOCIAIS" sheetId="80" r:id="rId3"/>
  </sheets>
  <externalReferences>
    <externalReference r:id="rId4"/>
    <externalReference r:id="rId5"/>
  </externalReferences>
  <definedNames>
    <definedName name="_Fill" localSheetId="1" hidden="1">#REF!</definedName>
    <definedName name="_Fill" hidden="1">#REF!</definedName>
    <definedName name="_xlnm._FilterDatabase" localSheetId="0" hidden="1">'TIPO 1 bloco-220 v'!$A$12:$K$637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demir" hidden="1">{#N/A,#N/A,FALSE,"Cronograma";#N/A,#N/A,FALSE,"Cronogr. 2"}</definedName>
    <definedName name="_xlnm.Print_Area" localSheetId="0">'TIPO 1 bloco-220 v'!$A$1:$M$645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0">'TIPO 1 bloco-220 v'!$1:$12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49" i="76" l="1"/>
  <c r="S350" i="76"/>
  <c r="S351" i="76"/>
  <c r="S352" i="76"/>
  <c r="S353" i="76"/>
  <c r="S354" i="76"/>
  <c r="S355" i="76"/>
  <c r="S356" i="76"/>
  <c r="S357" i="76"/>
  <c r="S358" i="76"/>
  <c r="S359" i="76"/>
  <c r="S360" i="76"/>
  <c r="S361" i="76"/>
  <c r="S362" i="76"/>
  <c r="S337" i="76"/>
  <c r="S338" i="76"/>
  <c r="S339" i="76"/>
  <c r="S340" i="76"/>
  <c r="S341" i="76"/>
  <c r="S342" i="76"/>
  <c r="S343" i="76"/>
  <c r="S344" i="76"/>
  <c r="S345" i="76"/>
  <c r="S346" i="76"/>
  <c r="S347" i="76"/>
  <c r="S348" i="76"/>
  <c r="S324" i="76"/>
  <c r="S325" i="76"/>
  <c r="S326" i="76"/>
  <c r="S327" i="76"/>
  <c r="S328" i="76"/>
  <c r="S329" i="76"/>
  <c r="S330" i="76"/>
  <c r="S331" i="76"/>
  <c r="S332" i="76"/>
  <c r="S333" i="76"/>
  <c r="S334" i="76"/>
  <c r="S335" i="76"/>
  <c r="S336" i="76"/>
  <c r="S323" i="76"/>
  <c r="S363" i="76" s="1"/>
  <c r="R356" i="76"/>
  <c r="R357" i="76"/>
  <c r="R358" i="76"/>
  <c r="R359" i="76"/>
  <c r="R360" i="76"/>
  <c r="R361" i="76"/>
  <c r="R362" i="76"/>
  <c r="R342" i="76"/>
  <c r="R343" i="76"/>
  <c r="R344" i="76"/>
  <c r="R345" i="76"/>
  <c r="R346" i="76"/>
  <c r="R347" i="76"/>
  <c r="R348" i="76"/>
  <c r="R349" i="76"/>
  <c r="R350" i="76"/>
  <c r="R351" i="76"/>
  <c r="R352" i="76"/>
  <c r="R353" i="76"/>
  <c r="R354" i="76"/>
  <c r="R355" i="76"/>
  <c r="R337" i="76"/>
  <c r="R338" i="76"/>
  <c r="R339" i="76"/>
  <c r="R340" i="76"/>
  <c r="R341" i="76"/>
  <c r="R324" i="76"/>
  <c r="R325" i="76"/>
  <c r="R326" i="76"/>
  <c r="R327" i="76"/>
  <c r="R328" i="76"/>
  <c r="R329" i="76"/>
  <c r="R330" i="76"/>
  <c r="R331" i="76"/>
  <c r="R332" i="76"/>
  <c r="R333" i="76"/>
  <c r="R334" i="76"/>
  <c r="R335" i="76"/>
  <c r="R336" i="76"/>
  <c r="R323" i="76"/>
  <c r="M56" i="82" l="1"/>
  <c r="M54" i="82"/>
  <c r="M52" i="82"/>
  <c r="M50" i="82"/>
  <c r="M48" i="82"/>
  <c r="M46" i="82"/>
  <c r="M44" i="82"/>
  <c r="M42" i="82"/>
  <c r="M40" i="82"/>
  <c r="M38" i="82"/>
  <c r="M36" i="82"/>
  <c r="M34" i="82"/>
  <c r="M32" i="82"/>
  <c r="M30" i="82"/>
  <c r="M28" i="82"/>
  <c r="M26" i="82"/>
  <c r="M22" i="82"/>
  <c r="M20" i="82"/>
  <c r="M18" i="82"/>
  <c r="M16" i="82"/>
  <c r="M10" i="82"/>
  <c r="L306" i="76" l="1"/>
  <c r="M76" i="76"/>
  <c r="C14" i="82" s="1"/>
  <c r="M15" i="82" s="1"/>
  <c r="I61" i="76"/>
  <c r="H61" i="76" s="1"/>
  <c r="I62" i="76"/>
  <c r="G62" i="76" s="1"/>
  <c r="I63" i="76"/>
  <c r="H63" i="76" s="1"/>
  <c r="I65" i="76"/>
  <c r="G65" i="76" s="1"/>
  <c r="I66" i="76"/>
  <c r="H66" i="76" s="1"/>
  <c r="I67" i="76"/>
  <c r="H67" i="76" s="1"/>
  <c r="I68" i="76"/>
  <c r="H68" i="76" s="1"/>
  <c r="I69" i="76"/>
  <c r="G69" i="76" s="1"/>
  <c r="I70" i="76"/>
  <c r="H70" i="76" s="1"/>
  <c r="I72" i="76"/>
  <c r="G72" i="76" s="1"/>
  <c r="I73" i="76"/>
  <c r="G73" i="76" s="1"/>
  <c r="I74" i="76"/>
  <c r="G74" i="76" s="1"/>
  <c r="I75" i="76"/>
  <c r="H75" i="76" s="1"/>
  <c r="I46" i="76"/>
  <c r="H46" i="76" s="1"/>
  <c r="I47" i="76"/>
  <c r="G47" i="76" s="1"/>
  <c r="I48" i="76"/>
  <c r="G48" i="76" s="1"/>
  <c r="I49" i="76"/>
  <c r="G49" i="76" s="1"/>
  <c r="I50" i="76"/>
  <c r="H50" i="76" s="1"/>
  <c r="I51" i="76"/>
  <c r="G51" i="76" s="1"/>
  <c r="I53" i="76"/>
  <c r="G53" i="76" s="1"/>
  <c r="I54" i="76"/>
  <c r="G54" i="76" s="1"/>
  <c r="I55" i="76"/>
  <c r="H55" i="76" s="1"/>
  <c r="I56" i="76"/>
  <c r="H56" i="76" s="1"/>
  <c r="I58" i="76"/>
  <c r="H58" i="76" s="1"/>
  <c r="I59" i="76"/>
  <c r="G59" i="76" s="1"/>
  <c r="I60" i="76"/>
  <c r="H60" i="76" s="1"/>
  <c r="I43" i="76"/>
  <c r="G43" i="76" s="1"/>
  <c r="I44" i="76"/>
  <c r="H44" i="76" s="1"/>
  <c r="I45" i="76"/>
  <c r="G45" i="76" s="1"/>
  <c r="I20" i="76"/>
  <c r="G20" i="76" s="1"/>
  <c r="I21" i="76"/>
  <c r="G21" i="76" s="1"/>
  <c r="G67" i="76" l="1"/>
  <c r="G56" i="76"/>
  <c r="G46" i="76"/>
  <c r="G66" i="76"/>
  <c r="H62" i="76"/>
  <c r="G44" i="76"/>
  <c r="G55" i="76"/>
  <c r="H51" i="76"/>
  <c r="G75" i="76"/>
  <c r="H72" i="76"/>
  <c r="H45" i="76"/>
  <c r="G50" i="76"/>
  <c r="H47" i="76"/>
  <c r="G70" i="76"/>
  <c r="G60" i="76"/>
  <c r="G61" i="76"/>
  <c r="H73" i="76"/>
  <c r="H74" i="76"/>
  <c r="H69" i="76"/>
  <c r="G68" i="76"/>
  <c r="H65" i="76"/>
  <c r="G63" i="76"/>
  <c r="H53" i="76"/>
  <c r="H48" i="76"/>
  <c r="H59" i="76"/>
  <c r="G58" i="76"/>
  <c r="H54" i="76"/>
  <c r="H49" i="76"/>
  <c r="H43" i="76"/>
  <c r="H20" i="76"/>
  <c r="I48" i="80"/>
  <c r="A45" i="80"/>
  <c r="A43" i="80"/>
  <c r="A42" i="80"/>
  <c r="A41" i="80"/>
  <c r="A40" i="80"/>
  <c r="A39" i="80"/>
  <c r="A38" i="80"/>
  <c r="A37" i="80"/>
  <c r="A36" i="80"/>
  <c r="A35" i="80"/>
  <c r="A34" i="80"/>
  <c r="A33" i="80"/>
  <c r="A32" i="80"/>
  <c r="A31" i="80"/>
  <c r="A30" i="80"/>
  <c r="A29" i="80"/>
  <c r="A28" i="80"/>
  <c r="A27" i="80"/>
  <c r="A26" i="80"/>
  <c r="A25" i="80"/>
  <c r="A24" i="80"/>
  <c r="A23" i="80"/>
  <c r="A22" i="80"/>
  <c r="A21" i="80"/>
  <c r="A20" i="80"/>
  <c r="A19" i="80"/>
  <c r="A18" i="80"/>
  <c r="A17" i="80"/>
  <c r="A16" i="80"/>
  <c r="A15" i="80"/>
  <c r="A14" i="80"/>
  <c r="A13" i="80"/>
  <c r="A12" i="80"/>
  <c r="A11" i="80"/>
  <c r="A10" i="80"/>
  <c r="A9" i="80"/>
  <c r="I612" i="76" l="1"/>
  <c r="G612" i="76" s="1"/>
  <c r="K612" i="76"/>
  <c r="M612" i="76" s="1"/>
  <c r="I613" i="76"/>
  <c r="G613" i="76" s="1"/>
  <c r="K613" i="76"/>
  <c r="M613" i="76" s="1"/>
  <c r="I614" i="76"/>
  <c r="G614" i="76" s="1"/>
  <c r="K614" i="76"/>
  <c r="M614" i="76" s="1"/>
  <c r="I615" i="76"/>
  <c r="G615" i="76" s="1"/>
  <c r="K615" i="76"/>
  <c r="M615" i="76" s="1"/>
  <c r="I616" i="76"/>
  <c r="G616" i="76" s="1"/>
  <c r="K616" i="76"/>
  <c r="M616" i="76" s="1"/>
  <c r="I617" i="76"/>
  <c r="G617" i="76" s="1"/>
  <c r="K617" i="76"/>
  <c r="M617" i="76" s="1"/>
  <c r="I619" i="76"/>
  <c r="G619" i="76" s="1"/>
  <c r="K619" i="76"/>
  <c r="M619" i="76" s="1"/>
  <c r="I620" i="76"/>
  <c r="G620" i="76" s="1"/>
  <c r="K620" i="76"/>
  <c r="M620" i="76" s="1"/>
  <c r="I621" i="76"/>
  <c r="G621" i="76" s="1"/>
  <c r="K621" i="76"/>
  <c r="M621" i="76" s="1"/>
  <c r="I622" i="76"/>
  <c r="G622" i="76" s="1"/>
  <c r="K622" i="76"/>
  <c r="M622" i="76" s="1"/>
  <c r="I623" i="76"/>
  <c r="G623" i="76" s="1"/>
  <c r="K623" i="76"/>
  <c r="M623" i="76" s="1"/>
  <c r="I624" i="76"/>
  <c r="G624" i="76" s="1"/>
  <c r="K624" i="76"/>
  <c r="M624" i="76" s="1"/>
  <c r="I625" i="76"/>
  <c r="G625" i="76" s="1"/>
  <c r="K625" i="76"/>
  <c r="M625" i="76" s="1"/>
  <c r="I626" i="76"/>
  <c r="G626" i="76" s="1"/>
  <c r="K626" i="76"/>
  <c r="M626" i="76" s="1"/>
  <c r="I627" i="76"/>
  <c r="G627" i="76" s="1"/>
  <c r="K627" i="76"/>
  <c r="M627" i="76" s="1"/>
  <c r="I628" i="76"/>
  <c r="G628" i="76" s="1"/>
  <c r="K628" i="76"/>
  <c r="M628" i="76" s="1"/>
  <c r="I629" i="76"/>
  <c r="G629" i="76" s="1"/>
  <c r="K629" i="76"/>
  <c r="M629" i="76" s="1"/>
  <c r="I630" i="76"/>
  <c r="G630" i="76" s="1"/>
  <c r="K630" i="76"/>
  <c r="M630" i="76" s="1"/>
  <c r="I595" i="76"/>
  <c r="G595" i="76" s="1"/>
  <c r="K595" i="76"/>
  <c r="M595" i="76" s="1"/>
  <c r="I596" i="76"/>
  <c r="G596" i="76" s="1"/>
  <c r="K596" i="76"/>
  <c r="M596" i="76" s="1"/>
  <c r="I597" i="76"/>
  <c r="G597" i="76" s="1"/>
  <c r="K597" i="76"/>
  <c r="M597" i="76" s="1"/>
  <c r="I598" i="76"/>
  <c r="G598" i="76" s="1"/>
  <c r="K598" i="76"/>
  <c r="M598" i="76" s="1"/>
  <c r="I599" i="76"/>
  <c r="G599" i="76" s="1"/>
  <c r="K599" i="76"/>
  <c r="M599" i="76" s="1"/>
  <c r="I600" i="76"/>
  <c r="G600" i="76" s="1"/>
  <c r="K600" i="76"/>
  <c r="M600" i="76" s="1"/>
  <c r="I601" i="76"/>
  <c r="G601" i="76" s="1"/>
  <c r="K601" i="76"/>
  <c r="M601" i="76" s="1"/>
  <c r="I602" i="76"/>
  <c r="G602" i="76" s="1"/>
  <c r="K602" i="76"/>
  <c r="M602" i="76" s="1"/>
  <c r="I603" i="76"/>
  <c r="G603" i="76" s="1"/>
  <c r="K603" i="76"/>
  <c r="M603" i="76" s="1"/>
  <c r="I604" i="76"/>
  <c r="G604" i="76" s="1"/>
  <c r="K604" i="76"/>
  <c r="M604" i="76" s="1"/>
  <c r="I605" i="76"/>
  <c r="G605" i="76" s="1"/>
  <c r="K605" i="76"/>
  <c r="M605" i="76" s="1"/>
  <c r="I606" i="76"/>
  <c r="G606" i="76" s="1"/>
  <c r="K606" i="76"/>
  <c r="M606" i="76" s="1"/>
  <c r="I588" i="76"/>
  <c r="G588" i="76" s="1"/>
  <c r="K588" i="76"/>
  <c r="M588" i="76" s="1"/>
  <c r="I589" i="76"/>
  <c r="G589" i="76" s="1"/>
  <c r="K589" i="76"/>
  <c r="M589" i="76" s="1"/>
  <c r="I590" i="76"/>
  <c r="G590" i="76" s="1"/>
  <c r="K590" i="76"/>
  <c r="M590" i="76" s="1"/>
  <c r="I555" i="76"/>
  <c r="G555" i="76" s="1"/>
  <c r="K555" i="76"/>
  <c r="M555" i="76" s="1"/>
  <c r="I556" i="76"/>
  <c r="G556" i="76" s="1"/>
  <c r="K556" i="76"/>
  <c r="M556" i="76" s="1"/>
  <c r="I557" i="76"/>
  <c r="G557" i="76" s="1"/>
  <c r="K557" i="76"/>
  <c r="M557" i="76" s="1"/>
  <c r="I558" i="76"/>
  <c r="G558" i="76" s="1"/>
  <c r="K558" i="76"/>
  <c r="M558" i="76" s="1"/>
  <c r="I559" i="76"/>
  <c r="G559" i="76" s="1"/>
  <c r="K559" i="76"/>
  <c r="M559" i="76" s="1"/>
  <c r="I560" i="76"/>
  <c r="G560" i="76" s="1"/>
  <c r="K560" i="76"/>
  <c r="M560" i="76" s="1"/>
  <c r="I561" i="76"/>
  <c r="G561" i="76" s="1"/>
  <c r="K561" i="76"/>
  <c r="M561" i="76" s="1"/>
  <c r="I562" i="76"/>
  <c r="G562" i="76" s="1"/>
  <c r="K562" i="76"/>
  <c r="M562" i="76" s="1"/>
  <c r="I563" i="76"/>
  <c r="G563" i="76" s="1"/>
  <c r="K563" i="76"/>
  <c r="M563" i="76" s="1"/>
  <c r="I564" i="76"/>
  <c r="G564" i="76" s="1"/>
  <c r="K564" i="76"/>
  <c r="M564" i="76" s="1"/>
  <c r="I566" i="76"/>
  <c r="G566" i="76" s="1"/>
  <c r="K566" i="76"/>
  <c r="M566" i="76" s="1"/>
  <c r="I567" i="76"/>
  <c r="G567" i="76" s="1"/>
  <c r="K567" i="76"/>
  <c r="M567" i="76" s="1"/>
  <c r="I569" i="76"/>
  <c r="G569" i="76" s="1"/>
  <c r="K569" i="76"/>
  <c r="M569" i="76" s="1"/>
  <c r="I571" i="76"/>
  <c r="G571" i="76" s="1"/>
  <c r="K571" i="76"/>
  <c r="M571" i="76" s="1"/>
  <c r="I572" i="76"/>
  <c r="G572" i="76" s="1"/>
  <c r="K572" i="76"/>
  <c r="M572" i="76" s="1"/>
  <c r="I573" i="76"/>
  <c r="G573" i="76" s="1"/>
  <c r="K573" i="76"/>
  <c r="M573" i="76" s="1"/>
  <c r="I575" i="76"/>
  <c r="G575" i="76" s="1"/>
  <c r="K575" i="76"/>
  <c r="M575" i="76" s="1"/>
  <c r="I576" i="76"/>
  <c r="G576" i="76" s="1"/>
  <c r="K576" i="76"/>
  <c r="M576" i="76" s="1"/>
  <c r="I578" i="76"/>
  <c r="G578" i="76" s="1"/>
  <c r="K578" i="76"/>
  <c r="M578" i="76" s="1"/>
  <c r="I579" i="76"/>
  <c r="G579" i="76" s="1"/>
  <c r="K579" i="76"/>
  <c r="M579" i="76" s="1"/>
  <c r="I580" i="76"/>
  <c r="G580" i="76" s="1"/>
  <c r="K580" i="76"/>
  <c r="M580" i="76" s="1"/>
  <c r="I581" i="76"/>
  <c r="G581" i="76" s="1"/>
  <c r="K581" i="76"/>
  <c r="M581" i="76" s="1"/>
  <c r="I582" i="76"/>
  <c r="G582" i="76" s="1"/>
  <c r="K582" i="76"/>
  <c r="M582" i="76" s="1"/>
  <c r="I583" i="76"/>
  <c r="G583" i="76" s="1"/>
  <c r="K583" i="76"/>
  <c r="M583" i="76" s="1"/>
  <c r="I547" i="76"/>
  <c r="G547" i="76" s="1"/>
  <c r="K547" i="76"/>
  <c r="M547" i="76" s="1"/>
  <c r="I548" i="76"/>
  <c r="G548" i="76" s="1"/>
  <c r="K548" i="76"/>
  <c r="M548" i="76" s="1"/>
  <c r="I549" i="76"/>
  <c r="G549" i="76" s="1"/>
  <c r="K549" i="76"/>
  <c r="M549" i="76" s="1"/>
  <c r="I458" i="76"/>
  <c r="G458" i="76" s="1"/>
  <c r="K458" i="76"/>
  <c r="M458" i="76" s="1"/>
  <c r="I459" i="76"/>
  <c r="G459" i="76" s="1"/>
  <c r="K459" i="76"/>
  <c r="M459" i="76" s="1"/>
  <c r="I460" i="76"/>
  <c r="G460" i="76" s="1"/>
  <c r="K460" i="76"/>
  <c r="M460" i="76" s="1"/>
  <c r="I461" i="76"/>
  <c r="G461" i="76" s="1"/>
  <c r="K461" i="76"/>
  <c r="M461" i="76" s="1"/>
  <c r="I463" i="76"/>
  <c r="G463" i="76" s="1"/>
  <c r="K463" i="76"/>
  <c r="M463" i="76" s="1"/>
  <c r="I464" i="76"/>
  <c r="G464" i="76" s="1"/>
  <c r="K464" i="76"/>
  <c r="M464" i="76" s="1"/>
  <c r="I465" i="76"/>
  <c r="G465" i="76" s="1"/>
  <c r="K465" i="76"/>
  <c r="M465" i="76" s="1"/>
  <c r="I466" i="76"/>
  <c r="G466" i="76" s="1"/>
  <c r="K466" i="76"/>
  <c r="M466" i="76" s="1"/>
  <c r="I467" i="76"/>
  <c r="G467" i="76" s="1"/>
  <c r="K467" i="76"/>
  <c r="M467" i="76" s="1"/>
  <c r="I468" i="76"/>
  <c r="G468" i="76" s="1"/>
  <c r="K468" i="76"/>
  <c r="M468" i="76" s="1"/>
  <c r="I469" i="76"/>
  <c r="G469" i="76" s="1"/>
  <c r="K469" i="76"/>
  <c r="M469" i="76" s="1"/>
  <c r="I470" i="76"/>
  <c r="G470" i="76" s="1"/>
  <c r="K470" i="76"/>
  <c r="M470" i="76" s="1"/>
  <c r="I471" i="76"/>
  <c r="G471" i="76" s="1"/>
  <c r="K471" i="76"/>
  <c r="M471" i="76" s="1"/>
  <c r="I472" i="76"/>
  <c r="G472" i="76" s="1"/>
  <c r="K472" i="76"/>
  <c r="M472" i="76" s="1"/>
  <c r="I473" i="76"/>
  <c r="G473" i="76" s="1"/>
  <c r="K473" i="76"/>
  <c r="M473" i="76" s="1"/>
  <c r="I474" i="76"/>
  <c r="G474" i="76" s="1"/>
  <c r="K474" i="76"/>
  <c r="M474" i="76" s="1"/>
  <c r="I475" i="76"/>
  <c r="G475" i="76" s="1"/>
  <c r="K475" i="76"/>
  <c r="M475" i="76" s="1"/>
  <c r="I476" i="76"/>
  <c r="G476" i="76" s="1"/>
  <c r="K476" i="76"/>
  <c r="M476" i="76" s="1"/>
  <c r="I477" i="76"/>
  <c r="G477" i="76" s="1"/>
  <c r="K477" i="76"/>
  <c r="M477" i="76" s="1"/>
  <c r="I478" i="76"/>
  <c r="G478" i="76" s="1"/>
  <c r="K478" i="76"/>
  <c r="M478" i="76" s="1"/>
  <c r="I479" i="76"/>
  <c r="G479" i="76" s="1"/>
  <c r="K479" i="76"/>
  <c r="M479" i="76" s="1"/>
  <c r="I480" i="76"/>
  <c r="G480" i="76" s="1"/>
  <c r="K480" i="76"/>
  <c r="M480" i="76" s="1"/>
  <c r="I482" i="76"/>
  <c r="G482" i="76" s="1"/>
  <c r="K482" i="76"/>
  <c r="M482" i="76" s="1"/>
  <c r="I483" i="76"/>
  <c r="G483" i="76" s="1"/>
  <c r="K483" i="76"/>
  <c r="M483" i="76" s="1"/>
  <c r="I484" i="76"/>
  <c r="G484" i="76" s="1"/>
  <c r="K484" i="76"/>
  <c r="M484" i="76" s="1"/>
  <c r="I485" i="76"/>
  <c r="G485" i="76" s="1"/>
  <c r="K485" i="76"/>
  <c r="M485" i="76" s="1"/>
  <c r="I486" i="76"/>
  <c r="G486" i="76" s="1"/>
  <c r="K486" i="76"/>
  <c r="M486" i="76" s="1"/>
  <c r="I487" i="76"/>
  <c r="G487" i="76" s="1"/>
  <c r="K487" i="76"/>
  <c r="M487" i="76" s="1"/>
  <c r="I488" i="76"/>
  <c r="G488" i="76" s="1"/>
  <c r="K488" i="76"/>
  <c r="M488" i="76" s="1"/>
  <c r="I489" i="76"/>
  <c r="G489" i="76" s="1"/>
  <c r="K489" i="76"/>
  <c r="M489" i="76" s="1"/>
  <c r="I490" i="76"/>
  <c r="G490" i="76" s="1"/>
  <c r="K490" i="76"/>
  <c r="M490" i="76" s="1"/>
  <c r="I491" i="76"/>
  <c r="G491" i="76" s="1"/>
  <c r="K491" i="76"/>
  <c r="M491" i="76" s="1"/>
  <c r="I492" i="76"/>
  <c r="G492" i="76" s="1"/>
  <c r="K492" i="76"/>
  <c r="M492" i="76" s="1"/>
  <c r="I493" i="76"/>
  <c r="G493" i="76" s="1"/>
  <c r="K493" i="76"/>
  <c r="M493" i="76" s="1"/>
  <c r="I494" i="76"/>
  <c r="G494" i="76" s="1"/>
  <c r="K494" i="76"/>
  <c r="M494" i="76" s="1"/>
  <c r="I495" i="76"/>
  <c r="G495" i="76" s="1"/>
  <c r="K495" i="76"/>
  <c r="M495" i="76" s="1"/>
  <c r="I496" i="76"/>
  <c r="G496" i="76" s="1"/>
  <c r="K496" i="76"/>
  <c r="M496" i="76" s="1"/>
  <c r="I497" i="76"/>
  <c r="G497" i="76" s="1"/>
  <c r="K497" i="76"/>
  <c r="M497" i="76" s="1"/>
  <c r="I498" i="76"/>
  <c r="G498" i="76" s="1"/>
  <c r="K498" i="76"/>
  <c r="M498" i="76" s="1"/>
  <c r="I500" i="76"/>
  <c r="G500" i="76" s="1"/>
  <c r="K500" i="76"/>
  <c r="M500" i="76" s="1"/>
  <c r="I501" i="76"/>
  <c r="G501" i="76" s="1"/>
  <c r="K501" i="76"/>
  <c r="M501" i="76" s="1"/>
  <c r="I502" i="76"/>
  <c r="K502" i="76"/>
  <c r="M502" i="76" s="1"/>
  <c r="I503" i="76"/>
  <c r="K503" i="76"/>
  <c r="M503" i="76" s="1"/>
  <c r="I504" i="76"/>
  <c r="K504" i="76"/>
  <c r="M504" i="76" s="1"/>
  <c r="I505" i="76"/>
  <c r="K505" i="76"/>
  <c r="M505" i="76" s="1"/>
  <c r="I506" i="76"/>
  <c r="K506" i="76"/>
  <c r="M506" i="76" s="1"/>
  <c r="I507" i="76"/>
  <c r="K507" i="76"/>
  <c r="M507" i="76" s="1"/>
  <c r="I508" i="76"/>
  <c r="K508" i="76"/>
  <c r="M508" i="76" s="1"/>
  <c r="I509" i="76"/>
  <c r="K509" i="76"/>
  <c r="M509" i="76" s="1"/>
  <c r="I510" i="76"/>
  <c r="K510" i="76"/>
  <c r="M510" i="76" s="1"/>
  <c r="I512" i="76"/>
  <c r="G512" i="76" s="1"/>
  <c r="K512" i="76"/>
  <c r="M512" i="76" s="1"/>
  <c r="I513" i="76"/>
  <c r="G513" i="76" s="1"/>
  <c r="K513" i="76"/>
  <c r="M513" i="76" s="1"/>
  <c r="I514" i="76"/>
  <c r="G514" i="76" s="1"/>
  <c r="K514" i="76"/>
  <c r="M514" i="76" s="1"/>
  <c r="I515" i="76"/>
  <c r="G515" i="76" s="1"/>
  <c r="K515" i="76"/>
  <c r="M515" i="76" s="1"/>
  <c r="I516" i="76"/>
  <c r="G516" i="76" s="1"/>
  <c r="K516" i="76"/>
  <c r="M516" i="76" s="1"/>
  <c r="I517" i="76"/>
  <c r="G517" i="76" s="1"/>
  <c r="K517" i="76"/>
  <c r="M517" i="76" s="1"/>
  <c r="I518" i="76"/>
  <c r="G518" i="76" s="1"/>
  <c r="K518" i="76"/>
  <c r="M518" i="76" s="1"/>
  <c r="I519" i="76"/>
  <c r="G519" i="76" s="1"/>
  <c r="K519" i="76"/>
  <c r="M519" i="76" s="1"/>
  <c r="I520" i="76"/>
  <c r="G520" i="76" s="1"/>
  <c r="K520" i="76"/>
  <c r="M520" i="76" s="1"/>
  <c r="I521" i="76"/>
  <c r="G521" i="76" s="1"/>
  <c r="K521" i="76"/>
  <c r="M521" i="76" s="1"/>
  <c r="I522" i="76"/>
  <c r="G522" i="76" s="1"/>
  <c r="K522" i="76"/>
  <c r="M522" i="76" s="1"/>
  <c r="I523" i="76"/>
  <c r="G523" i="76" s="1"/>
  <c r="K523" i="76"/>
  <c r="M523" i="76" s="1"/>
  <c r="I524" i="76"/>
  <c r="G524" i="76" s="1"/>
  <c r="K524" i="76"/>
  <c r="M524" i="76" s="1"/>
  <c r="I525" i="76"/>
  <c r="G525" i="76" s="1"/>
  <c r="K525" i="76"/>
  <c r="M525" i="76" s="1"/>
  <c r="I526" i="76"/>
  <c r="G526" i="76" s="1"/>
  <c r="K526" i="76"/>
  <c r="M526" i="76" s="1"/>
  <c r="I527" i="76"/>
  <c r="G527" i="76" s="1"/>
  <c r="K527" i="76"/>
  <c r="M527" i="76" s="1"/>
  <c r="I529" i="76"/>
  <c r="G529" i="76" s="1"/>
  <c r="K529" i="76"/>
  <c r="M529" i="76" s="1"/>
  <c r="I530" i="76"/>
  <c r="G530" i="76" s="1"/>
  <c r="K530" i="76"/>
  <c r="M530" i="76" s="1"/>
  <c r="I531" i="76"/>
  <c r="G531" i="76" s="1"/>
  <c r="K531" i="76"/>
  <c r="M531" i="76" s="1"/>
  <c r="I532" i="76"/>
  <c r="G532" i="76" s="1"/>
  <c r="K532" i="76"/>
  <c r="M532" i="76" s="1"/>
  <c r="I533" i="76"/>
  <c r="G533" i="76" s="1"/>
  <c r="K533" i="76"/>
  <c r="M533" i="76" s="1"/>
  <c r="I534" i="76"/>
  <c r="G534" i="76" s="1"/>
  <c r="K534" i="76"/>
  <c r="M534" i="76" s="1"/>
  <c r="I535" i="76"/>
  <c r="G535" i="76" s="1"/>
  <c r="K535" i="76"/>
  <c r="M535" i="76" s="1"/>
  <c r="I536" i="76"/>
  <c r="G536" i="76" s="1"/>
  <c r="K536" i="76"/>
  <c r="M536" i="76" s="1"/>
  <c r="I537" i="76"/>
  <c r="G537" i="76" s="1"/>
  <c r="K537" i="76"/>
  <c r="M537" i="76" s="1"/>
  <c r="I538" i="76"/>
  <c r="G538" i="76" s="1"/>
  <c r="K538" i="76"/>
  <c r="M538" i="76" s="1"/>
  <c r="I539" i="76"/>
  <c r="G539" i="76" s="1"/>
  <c r="K539" i="76"/>
  <c r="M539" i="76" s="1"/>
  <c r="I540" i="76"/>
  <c r="G540" i="76" s="1"/>
  <c r="K540" i="76"/>
  <c r="M540" i="76" s="1"/>
  <c r="I541" i="76"/>
  <c r="G541" i="76" s="1"/>
  <c r="K541" i="76"/>
  <c r="M541" i="76" s="1"/>
  <c r="I542" i="76"/>
  <c r="G542" i="76" s="1"/>
  <c r="K542" i="76"/>
  <c r="M542" i="76" s="1"/>
  <c r="I425" i="76"/>
  <c r="G425" i="76" s="1"/>
  <c r="K425" i="76"/>
  <c r="M425" i="76" s="1"/>
  <c r="I426" i="76"/>
  <c r="G426" i="76" s="1"/>
  <c r="K426" i="76"/>
  <c r="M426" i="76" s="1"/>
  <c r="I427" i="76"/>
  <c r="G427" i="76" s="1"/>
  <c r="K427" i="76"/>
  <c r="M427" i="76" s="1"/>
  <c r="I428" i="76"/>
  <c r="G428" i="76" s="1"/>
  <c r="K428" i="76"/>
  <c r="M428" i="76" s="1"/>
  <c r="I429" i="76"/>
  <c r="G429" i="76" s="1"/>
  <c r="K429" i="76"/>
  <c r="M429" i="76" s="1"/>
  <c r="I430" i="76"/>
  <c r="G430" i="76" s="1"/>
  <c r="K430" i="76"/>
  <c r="M430" i="76" s="1"/>
  <c r="I431" i="76"/>
  <c r="G431" i="76" s="1"/>
  <c r="K431" i="76"/>
  <c r="M431" i="76" s="1"/>
  <c r="I432" i="76"/>
  <c r="G432" i="76" s="1"/>
  <c r="K432" i="76"/>
  <c r="M432" i="76" s="1"/>
  <c r="I433" i="76"/>
  <c r="G433" i="76" s="1"/>
  <c r="K433" i="76"/>
  <c r="M433" i="76" s="1"/>
  <c r="I434" i="76"/>
  <c r="G434" i="76" s="1"/>
  <c r="K434" i="76"/>
  <c r="M434" i="76" s="1"/>
  <c r="I435" i="76"/>
  <c r="G435" i="76" s="1"/>
  <c r="K435" i="76"/>
  <c r="M435" i="76" s="1"/>
  <c r="I436" i="76"/>
  <c r="G436" i="76" s="1"/>
  <c r="K436" i="76"/>
  <c r="M436" i="76" s="1"/>
  <c r="I437" i="76"/>
  <c r="G437" i="76" s="1"/>
  <c r="K437" i="76"/>
  <c r="M437" i="76" s="1"/>
  <c r="I438" i="76"/>
  <c r="G438" i="76" s="1"/>
  <c r="K438" i="76"/>
  <c r="M438" i="76" s="1"/>
  <c r="I439" i="76"/>
  <c r="G439" i="76" s="1"/>
  <c r="K439" i="76"/>
  <c r="M439" i="76" s="1"/>
  <c r="I440" i="76"/>
  <c r="G440" i="76" s="1"/>
  <c r="K440" i="76"/>
  <c r="M440" i="76" s="1"/>
  <c r="I441" i="76"/>
  <c r="G441" i="76" s="1"/>
  <c r="K441" i="76"/>
  <c r="M441" i="76" s="1"/>
  <c r="I442" i="76"/>
  <c r="G442" i="76" s="1"/>
  <c r="K442" i="76"/>
  <c r="M442" i="76" s="1"/>
  <c r="I443" i="76"/>
  <c r="G443" i="76" s="1"/>
  <c r="K443" i="76"/>
  <c r="M443" i="76" s="1"/>
  <c r="I444" i="76"/>
  <c r="G444" i="76" s="1"/>
  <c r="K444" i="76"/>
  <c r="M444" i="76" s="1"/>
  <c r="I445" i="76"/>
  <c r="G445" i="76" s="1"/>
  <c r="K445" i="76"/>
  <c r="M445" i="76" s="1"/>
  <c r="I446" i="76"/>
  <c r="G446" i="76" s="1"/>
  <c r="K446" i="76"/>
  <c r="M446" i="76" s="1"/>
  <c r="I447" i="76"/>
  <c r="G447" i="76" s="1"/>
  <c r="K447" i="76"/>
  <c r="M447" i="76" s="1"/>
  <c r="I448" i="76"/>
  <c r="G448" i="76" s="1"/>
  <c r="K448" i="76"/>
  <c r="M448" i="76" s="1"/>
  <c r="I449" i="76"/>
  <c r="G449" i="76" s="1"/>
  <c r="K449" i="76"/>
  <c r="M449" i="76" s="1"/>
  <c r="I450" i="76"/>
  <c r="G450" i="76" s="1"/>
  <c r="K450" i="76"/>
  <c r="M450" i="76" s="1"/>
  <c r="I451" i="76"/>
  <c r="G451" i="76" s="1"/>
  <c r="K451" i="76"/>
  <c r="M451" i="76" s="1"/>
  <c r="I452" i="76"/>
  <c r="G452" i="76" s="1"/>
  <c r="K452" i="76"/>
  <c r="M452" i="76" s="1"/>
  <c r="I401" i="76"/>
  <c r="G401" i="76" s="1"/>
  <c r="K401" i="76"/>
  <c r="M401" i="76" s="1"/>
  <c r="I402" i="76"/>
  <c r="G402" i="76" s="1"/>
  <c r="K402" i="76"/>
  <c r="M402" i="76" s="1"/>
  <c r="I403" i="76"/>
  <c r="G403" i="76" s="1"/>
  <c r="K403" i="76"/>
  <c r="M403" i="76" s="1"/>
  <c r="I404" i="76"/>
  <c r="G404" i="76" s="1"/>
  <c r="K404" i="76"/>
  <c r="M404" i="76" s="1"/>
  <c r="I405" i="76"/>
  <c r="G405" i="76" s="1"/>
  <c r="K405" i="76"/>
  <c r="M405" i="76" s="1"/>
  <c r="I406" i="76"/>
  <c r="G406" i="76" s="1"/>
  <c r="K406" i="76"/>
  <c r="M406" i="76" s="1"/>
  <c r="I407" i="76"/>
  <c r="G407" i="76" s="1"/>
  <c r="K407" i="76"/>
  <c r="M407" i="76" s="1"/>
  <c r="I408" i="76"/>
  <c r="G408" i="76" s="1"/>
  <c r="K408" i="76"/>
  <c r="M408" i="76" s="1"/>
  <c r="I409" i="76"/>
  <c r="G409" i="76" s="1"/>
  <c r="K409" i="76"/>
  <c r="M409" i="76" s="1"/>
  <c r="I410" i="76"/>
  <c r="G410" i="76" s="1"/>
  <c r="K410" i="76"/>
  <c r="M410" i="76" s="1"/>
  <c r="I411" i="76"/>
  <c r="G411" i="76" s="1"/>
  <c r="K411" i="76"/>
  <c r="M411" i="76" s="1"/>
  <c r="I412" i="76"/>
  <c r="G412" i="76" s="1"/>
  <c r="K412" i="76"/>
  <c r="M412" i="76" s="1"/>
  <c r="I413" i="76"/>
  <c r="G413" i="76" s="1"/>
  <c r="K413" i="76"/>
  <c r="M413" i="76" s="1"/>
  <c r="I414" i="76"/>
  <c r="G414" i="76" s="1"/>
  <c r="K414" i="76"/>
  <c r="M414" i="76" s="1"/>
  <c r="I415" i="76"/>
  <c r="G415" i="76" s="1"/>
  <c r="K415" i="76"/>
  <c r="M415" i="76" s="1"/>
  <c r="I416" i="76"/>
  <c r="G416" i="76" s="1"/>
  <c r="K416" i="76"/>
  <c r="M416" i="76" s="1"/>
  <c r="I417" i="76"/>
  <c r="G417" i="76" s="1"/>
  <c r="K417" i="76"/>
  <c r="M417" i="76" s="1"/>
  <c r="I418" i="76"/>
  <c r="G418" i="76" s="1"/>
  <c r="K418" i="76"/>
  <c r="M418" i="76" s="1"/>
  <c r="I419" i="76"/>
  <c r="G419" i="76" s="1"/>
  <c r="K419" i="76"/>
  <c r="M419" i="76" s="1"/>
  <c r="I420" i="76"/>
  <c r="G420" i="76" s="1"/>
  <c r="K420" i="76"/>
  <c r="M420" i="76" s="1"/>
  <c r="I367" i="76"/>
  <c r="G367" i="76" s="1"/>
  <c r="K367" i="76"/>
  <c r="M367" i="76" s="1"/>
  <c r="I368" i="76"/>
  <c r="G368" i="76" s="1"/>
  <c r="K368" i="76"/>
  <c r="M368" i="76" s="1"/>
  <c r="I369" i="76"/>
  <c r="G369" i="76" s="1"/>
  <c r="K369" i="76"/>
  <c r="M369" i="76" s="1"/>
  <c r="I370" i="76"/>
  <c r="G370" i="76" s="1"/>
  <c r="K370" i="76"/>
  <c r="M370" i="76" s="1"/>
  <c r="I371" i="76"/>
  <c r="G371" i="76" s="1"/>
  <c r="K371" i="76"/>
  <c r="M371" i="76" s="1"/>
  <c r="I372" i="76"/>
  <c r="G372" i="76" s="1"/>
  <c r="K372" i="76"/>
  <c r="M372" i="76" s="1"/>
  <c r="I373" i="76"/>
  <c r="G373" i="76" s="1"/>
  <c r="K373" i="76"/>
  <c r="M373" i="76" s="1"/>
  <c r="I374" i="76"/>
  <c r="G374" i="76" s="1"/>
  <c r="K374" i="76"/>
  <c r="M374" i="76" s="1"/>
  <c r="I375" i="76"/>
  <c r="G375" i="76" s="1"/>
  <c r="K375" i="76"/>
  <c r="M375" i="76" s="1"/>
  <c r="I376" i="76"/>
  <c r="G376" i="76" s="1"/>
  <c r="K376" i="76"/>
  <c r="M376" i="76" s="1"/>
  <c r="I377" i="76"/>
  <c r="G377" i="76" s="1"/>
  <c r="K377" i="76"/>
  <c r="M377" i="76" s="1"/>
  <c r="I378" i="76"/>
  <c r="G378" i="76" s="1"/>
  <c r="K378" i="76"/>
  <c r="M378" i="76" s="1"/>
  <c r="I379" i="76"/>
  <c r="G379" i="76" s="1"/>
  <c r="K379" i="76"/>
  <c r="M379" i="76" s="1"/>
  <c r="I380" i="76"/>
  <c r="G380" i="76" s="1"/>
  <c r="K380" i="76"/>
  <c r="M380" i="76" s="1"/>
  <c r="I381" i="76"/>
  <c r="G381" i="76" s="1"/>
  <c r="K381" i="76"/>
  <c r="M381" i="76" s="1"/>
  <c r="I382" i="76"/>
  <c r="G382" i="76" s="1"/>
  <c r="K382" i="76"/>
  <c r="M382" i="76" s="1"/>
  <c r="I383" i="76"/>
  <c r="G383" i="76" s="1"/>
  <c r="K383" i="76"/>
  <c r="M383" i="76" s="1"/>
  <c r="I384" i="76"/>
  <c r="G384" i="76" s="1"/>
  <c r="K384" i="76"/>
  <c r="M384" i="76" s="1"/>
  <c r="I385" i="76"/>
  <c r="G385" i="76" s="1"/>
  <c r="K385" i="76"/>
  <c r="M385" i="76" s="1"/>
  <c r="I386" i="76"/>
  <c r="G386" i="76" s="1"/>
  <c r="K386" i="76"/>
  <c r="M386" i="76" s="1"/>
  <c r="I387" i="76"/>
  <c r="G387" i="76" s="1"/>
  <c r="K387" i="76"/>
  <c r="M387" i="76" s="1"/>
  <c r="I388" i="76"/>
  <c r="G388" i="76" s="1"/>
  <c r="K388" i="76"/>
  <c r="M388" i="76" s="1"/>
  <c r="I389" i="76"/>
  <c r="G389" i="76" s="1"/>
  <c r="K389" i="76"/>
  <c r="M389" i="76" s="1"/>
  <c r="I390" i="76"/>
  <c r="G390" i="76" s="1"/>
  <c r="K390" i="76"/>
  <c r="M390" i="76" s="1"/>
  <c r="I391" i="76"/>
  <c r="G391" i="76" s="1"/>
  <c r="K391" i="76"/>
  <c r="M391" i="76" s="1"/>
  <c r="I392" i="76"/>
  <c r="G392" i="76" s="1"/>
  <c r="K392" i="76"/>
  <c r="M392" i="76" s="1"/>
  <c r="I393" i="76"/>
  <c r="G393" i="76" s="1"/>
  <c r="K393" i="76"/>
  <c r="M393" i="76" s="1"/>
  <c r="I394" i="76"/>
  <c r="G394" i="76" s="1"/>
  <c r="K394" i="76"/>
  <c r="M394" i="76" s="1"/>
  <c r="I395" i="76"/>
  <c r="G395" i="76" s="1"/>
  <c r="K395" i="76"/>
  <c r="M395" i="76" s="1"/>
  <c r="I396" i="76"/>
  <c r="G396" i="76" s="1"/>
  <c r="K396" i="76"/>
  <c r="M396" i="76" s="1"/>
  <c r="I324" i="76"/>
  <c r="G324" i="76" s="1"/>
  <c r="K324" i="76"/>
  <c r="M324" i="76" s="1"/>
  <c r="I325" i="76"/>
  <c r="G325" i="76" s="1"/>
  <c r="K325" i="76"/>
  <c r="M325" i="76" s="1"/>
  <c r="I326" i="76"/>
  <c r="G326" i="76" s="1"/>
  <c r="K326" i="76"/>
  <c r="M326" i="76" s="1"/>
  <c r="I327" i="76"/>
  <c r="G327" i="76" s="1"/>
  <c r="K327" i="76"/>
  <c r="M327" i="76" s="1"/>
  <c r="I328" i="76"/>
  <c r="G328" i="76" s="1"/>
  <c r="K328" i="76"/>
  <c r="M328" i="76" s="1"/>
  <c r="I329" i="76"/>
  <c r="G329" i="76" s="1"/>
  <c r="K329" i="76"/>
  <c r="M329" i="76" s="1"/>
  <c r="I330" i="76"/>
  <c r="G330" i="76" s="1"/>
  <c r="K330" i="76"/>
  <c r="M330" i="76" s="1"/>
  <c r="I331" i="76"/>
  <c r="G331" i="76" s="1"/>
  <c r="K331" i="76"/>
  <c r="M331" i="76" s="1"/>
  <c r="I332" i="76"/>
  <c r="G332" i="76" s="1"/>
  <c r="K332" i="76"/>
  <c r="L332" i="76" s="1"/>
  <c r="I333" i="76"/>
  <c r="G333" i="76" s="1"/>
  <c r="K333" i="76"/>
  <c r="M333" i="76" s="1"/>
  <c r="I334" i="76"/>
  <c r="G334" i="76" s="1"/>
  <c r="K334" i="76"/>
  <c r="M334" i="76" s="1"/>
  <c r="I335" i="76"/>
  <c r="G335" i="76" s="1"/>
  <c r="K335" i="76"/>
  <c r="M335" i="76" s="1"/>
  <c r="I336" i="76"/>
  <c r="G336" i="76" s="1"/>
  <c r="K336" i="76"/>
  <c r="M336" i="76" s="1"/>
  <c r="I337" i="76"/>
  <c r="G337" i="76" s="1"/>
  <c r="K337" i="76"/>
  <c r="I338" i="76"/>
  <c r="G338" i="76" s="1"/>
  <c r="K338" i="76"/>
  <c r="M338" i="76" s="1"/>
  <c r="I339" i="76"/>
  <c r="G339" i="76" s="1"/>
  <c r="K339" i="76"/>
  <c r="M339" i="76" s="1"/>
  <c r="I340" i="76"/>
  <c r="G340" i="76" s="1"/>
  <c r="K340" i="76"/>
  <c r="M340" i="76" s="1"/>
  <c r="I341" i="76"/>
  <c r="G341" i="76" s="1"/>
  <c r="K341" i="76"/>
  <c r="L341" i="76" s="1"/>
  <c r="I342" i="76"/>
  <c r="G342" i="76" s="1"/>
  <c r="K342" i="76"/>
  <c r="L342" i="76" s="1"/>
  <c r="I343" i="76"/>
  <c r="G343" i="76" s="1"/>
  <c r="K343" i="76"/>
  <c r="L343" i="76" s="1"/>
  <c r="I344" i="76"/>
  <c r="G344" i="76" s="1"/>
  <c r="K344" i="76"/>
  <c r="L344" i="76" s="1"/>
  <c r="I345" i="76"/>
  <c r="G345" i="76" s="1"/>
  <c r="K345" i="76"/>
  <c r="L345" i="76" s="1"/>
  <c r="I346" i="76"/>
  <c r="G346" i="76" s="1"/>
  <c r="K346" i="76"/>
  <c r="L346" i="76" s="1"/>
  <c r="I347" i="76"/>
  <c r="G347" i="76" s="1"/>
  <c r="K347" i="76"/>
  <c r="L347" i="76" s="1"/>
  <c r="I348" i="76"/>
  <c r="G348" i="76" s="1"/>
  <c r="K348" i="76"/>
  <c r="M348" i="76" s="1"/>
  <c r="I349" i="76"/>
  <c r="G349" i="76" s="1"/>
  <c r="K349" i="76"/>
  <c r="M349" i="76" s="1"/>
  <c r="I350" i="76"/>
  <c r="G350" i="76" s="1"/>
  <c r="K350" i="76"/>
  <c r="M350" i="76" s="1"/>
  <c r="I351" i="76"/>
  <c r="G351" i="76" s="1"/>
  <c r="K351" i="76"/>
  <c r="L351" i="76" s="1"/>
  <c r="I352" i="76"/>
  <c r="G352" i="76" s="1"/>
  <c r="K352" i="76"/>
  <c r="M352" i="76" s="1"/>
  <c r="I353" i="76"/>
  <c r="G353" i="76" s="1"/>
  <c r="K353" i="76"/>
  <c r="L353" i="76" s="1"/>
  <c r="I354" i="76"/>
  <c r="G354" i="76" s="1"/>
  <c r="K354" i="76"/>
  <c r="M354" i="76" s="1"/>
  <c r="I355" i="76"/>
  <c r="G355" i="76" s="1"/>
  <c r="K355" i="76"/>
  <c r="L355" i="76" s="1"/>
  <c r="I356" i="76"/>
  <c r="G356" i="76" s="1"/>
  <c r="K356" i="76"/>
  <c r="L356" i="76" s="1"/>
  <c r="I357" i="76"/>
  <c r="G357" i="76" s="1"/>
  <c r="K357" i="76"/>
  <c r="M357" i="76" s="1"/>
  <c r="I358" i="76"/>
  <c r="G358" i="76" s="1"/>
  <c r="K358" i="76"/>
  <c r="M358" i="76" s="1"/>
  <c r="I359" i="76"/>
  <c r="G359" i="76" s="1"/>
  <c r="K359" i="76"/>
  <c r="M359" i="76" s="1"/>
  <c r="I360" i="76"/>
  <c r="G360" i="76" s="1"/>
  <c r="K360" i="76"/>
  <c r="M360" i="76" s="1"/>
  <c r="I361" i="76"/>
  <c r="G361" i="76" s="1"/>
  <c r="K361" i="76"/>
  <c r="M361" i="76" s="1"/>
  <c r="I362" i="76"/>
  <c r="G362" i="76" s="1"/>
  <c r="K362" i="76"/>
  <c r="M362" i="76" s="1"/>
  <c r="I311" i="76"/>
  <c r="G311" i="76" s="1"/>
  <c r="K311" i="76"/>
  <c r="M311" i="76" s="1"/>
  <c r="I312" i="76"/>
  <c r="G312" i="76" s="1"/>
  <c r="K312" i="76"/>
  <c r="M312" i="76" s="1"/>
  <c r="I313" i="76"/>
  <c r="G313" i="76" s="1"/>
  <c r="K313" i="76"/>
  <c r="M313" i="76" s="1"/>
  <c r="I314" i="76"/>
  <c r="G314" i="76" s="1"/>
  <c r="K314" i="76"/>
  <c r="M314" i="76" s="1"/>
  <c r="I315" i="76"/>
  <c r="G315" i="76" s="1"/>
  <c r="K315" i="76"/>
  <c r="M315" i="76" s="1"/>
  <c r="I316" i="76"/>
  <c r="G316" i="76" s="1"/>
  <c r="K316" i="76"/>
  <c r="M316" i="76" s="1"/>
  <c r="I318" i="76"/>
  <c r="G318" i="76" s="1"/>
  <c r="K318" i="76"/>
  <c r="M318" i="76" s="1"/>
  <c r="I319" i="76"/>
  <c r="G319" i="76" s="1"/>
  <c r="K319" i="76"/>
  <c r="M319" i="76" s="1"/>
  <c r="I227" i="76"/>
  <c r="G227" i="76" s="1"/>
  <c r="K227" i="76"/>
  <c r="M227" i="76" s="1"/>
  <c r="I228" i="76"/>
  <c r="G228" i="76" s="1"/>
  <c r="K228" i="76"/>
  <c r="M228" i="76" s="1"/>
  <c r="I229" i="76"/>
  <c r="G229" i="76" s="1"/>
  <c r="K229" i="76"/>
  <c r="M229" i="76" s="1"/>
  <c r="I230" i="76"/>
  <c r="G230" i="76" s="1"/>
  <c r="K230" i="76"/>
  <c r="M230" i="76" s="1"/>
  <c r="I231" i="76"/>
  <c r="G231" i="76" s="1"/>
  <c r="K231" i="76"/>
  <c r="M231" i="76" s="1"/>
  <c r="I232" i="76"/>
  <c r="G232" i="76" s="1"/>
  <c r="K232" i="76"/>
  <c r="M232" i="76" s="1"/>
  <c r="I233" i="76"/>
  <c r="G233" i="76" s="1"/>
  <c r="K233" i="76"/>
  <c r="M233" i="76" s="1"/>
  <c r="I234" i="76"/>
  <c r="G234" i="76" s="1"/>
  <c r="K234" i="76"/>
  <c r="M234" i="76" s="1"/>
  <c r="I235" i="76"/>
  <c r="G235" i="76" s="1"/>
  <c r="K235" i="76"/>
  <c r="M235" i="76" s="1"/>
  <c r="I236" i="76"/>
  <c r="G236" i="76" s="1"/>
  <c r="K236" i="76"/>
  <c r="M236" i="76" s="1"/>
  <c r="I237" i="76"/>
  <c r="G237" i="76" s="1"/>
  <c r="K237" i="76"/>
  <c r="M237" i="76" s="1"/>
  <c r="I238" i="76"/>
  <c r="G238" i="76" s="1"/>
  <c r="K238" i="76"/>
  <c r="M238" i="76" s="1"/>
  <c r="I239" i="76"/>
  <c r="G239" i="76" s="1"/>
  <c r="K239" i="76"/>
  <c r="M239" i="76" s="1"/>
  <c r="I240" i="76"/>
  <c r="G240" i="76" s="1"/>
  <c r="K240" i="76"/>
  <c r="M240" i="76" s="1"/>
  <c r="I241" i="76"/>
  <c r="G241" i="76" s="1"/>
  <c r="K241" i="76"/>
  <c r="M241" i="76" s="1"/>
  <c r="I242" i="76"/>
  <c r="G242" i="76" s="1"/>
  <c r="K242" i="76"/>
  <c r="M242" i="76" s="1"/>
  <c r="I243" i="76"/>
  <c r="G243" i="76" s="1"/>
  <c r="K243" i="76"/>
  <c r="M243" i="76" s="1"/>
  <c r="I244" i="76"/>
  <c r="G244" i="76" s="1"/>
  <c r="K244" i="76"/>
  <c r="M244" i="76" s="1"/>
  <c r="I245" i="76"/>
  <c r="G245" i="76" s="1"/>
  <c r="K245" i="76"/>
  <c r="M245" i="76" s="1"/>
  <c r="I246" i="76"/>
  <c r="G246" i="76" s="1"/>
  <c r="K246" i="76"/>
  <c r="M246" i="76" s="1"/>
  <c r="I247" i="76"/>
  <c r="G247" i="76" s="1"/>
  <c r="K247" i="76"/>
  <c r="M247" i="76" s="1"/>
  <c r="I248" i="76"/>
  <c r="G248" i="76" s="1"/>
  <c r="K248" i="76"/>
  <c r="M248" i="76" s="1"/>
  <c r="I249" i="76"/>
  <c r="G249" i="76" s="1"/>
  <c r="K249" i="76"/>
  <c r="M249" i="76" s="1"/>
  <c r="I250" i="76"/>
  <c r="G250" i="76" s="1"/>
  <c r="K250" i="76"/>
  <c r="M250" i="76" s="1"/>
  <c r="I251" i="76"/>
  <c r="G251" i="76" s="1"/>
  <c r="K251" i="76"/>
  <c r="M251" i="76" s="1"/>
  <c r="I252" i="76"/>
  <c r="G252" i="76" s="1"/>
  <c r="K252" i="76"/>
  <c r="M252" i="76" s="1"/>
  <c r="I253" i="76"/>
  <c r="G253" i="76" s="1"/>
  <c r="K253" i="76"/>
  <c r="M253" i="76" s="1"/>
  <c r="I254" i="76"/>
  <c r="G254" i="76" s="1"/>
  <c r="K254" i="76"/>
  <c r="M254" i="76" s="1"/>
  <c r="I255" i="76"/>
  <c r="G255" i="76" s="1"/>
  <c r="K255" i="76"/>
  <c r="M255" i="76" s="1"/>
  <c r="I256" i="76"/>
  <c r="G256" i="76" s="1"/>
  <c r="K256" i="76"/>
  <c r="M256" i="76" s="1"/>
  <c r="I257" i="76"/>
  <c r="G257" i="76" s="1"/>
  <c r="K257" i="76"/>
  <c r="M257" i="76" s="1"/>
  <c r="I258" i="76"/>
  <c r="G258" i="76" s="1"/>
  <c r="K258" i="76"/>
  <c r="M258" i="76" s="1"/>
  <c r="I259" i="76"/>
  <c r="G259" i="76" s="1"/>
  <c r="K259" i="76"/>
  <c r="M259" i="76" s="1"/>
  <c r="I260" i="76"/>
  <c r="G260" i="76" s="1"/>
  <c r="K260" i="76"/>
  <c r="M260" i="76" s="1"/>
  <c r="I261" i="76"/>
  <c r="G261" i="76" s="1"/>
  <c r="K261" i="76"/>
  <c r="M261" i="76" s="1"/>
  <c r="I262" i="76"/>
  <c r="G262" i="76" s="1"/>
  <c r="K262" i="76"/>
  <c r="M262" i="76" s="1"/>
  <c r="I263" i="76"/>
  <c r="G263" i="76" s="1"/>
  <c r="K263" i="76"/>
  <c r="M263" i="76" s="1"/>
  <c r="I264" i="76"/>
  <c r="G264" i="76" s="1"/>
  <c r="K264" i="76"/>
  <c r="M264" i="76" s="1"/>
  <c r="I265" i="76"/>
  <c r="G265" i="76" s="1"/>
  <c r="K265" i="76"/>
  <c r="M265" i="76" s="1"/>
  <c r="I266" i="76"/>
  <c r="G266" i="76" s="1"/>
  <c r="K266" i="76"/>
  <c r="M266" i="76" s="1"/>
  <c r="I267" i="76"/>
  <c r="G267" i="76" s="1"/>
  <c r="K267" i="76"/>
  <c r="M267" i="76" s="1"/>
  <c r="I268" i="76"/>
  <c r="G268" i="76" s="1"/>
  <c r="K268" i="76"/>
  <c r="M268" i="76" s="1"/>
  <c r="I269" i="76"/>
  <c r="G269" i="76" s="1"/>
  <c r="K269" i="76"/>
  <c r="M269" i="76" s="1"/>
  <c r="I270" i="76"/>
  <c r="G270" i="76" s="1"/>
  <c r="K270" i="76"/>
  <c r="M270" i="76" s="1"/>
  <c r="I271" i="76"/>
  <c r="G271" i="76" s="1"/>
  <c r="K271" i="76"/>
  <c r="M271" i="76" s="1"/>
  <c r="I272" i="76"/>
  <c r="G272" i="76" s="1"/>
  <c r="K272" i="76"/>
  <c r="M272" i="76" s="1"/>
  <c r="I273" i="76"/>
  <c r="G273" i="76" s="1"/>
  <c r="K273" i="76"/>
  <c r="M273" i="76" s="1"/>
  <c r="I274" i="76"/>
  <c r="G274" i="76" s="1"/>
  <c r="K274" i="76"/>
  <c r="M274" i="76" s="1"/>
  <c r="I275" i="76"/>
  <c r="G275" i="76" s="1"/>
  <c r="K275" i="76"/>
  <c r="M275" i="76" s="1"/>
  <c r="I276" i="76"/>
  <c r="G276" i="76" s="1"/>
  <c r="K276" i="76"/>
  <c r="M276" i="76" s="1"/>
  <c r="I277" i="76"/>
  <c r="G277" i="76" s="1"/>
  <c r="K277" i="76"/>
  <c r="M277" i="76" s="1"/>
  <c r="I278" i="76"/>
  <c r="G278" i="76" s="1"/>
  <c r="K278" i="76"/>
  <c r="M278" i="76" s="1"/>
  <c r="I279" i="76"/>
  <c r="G279" i="76" s="1"/>
  <c r="K279" i="76"/>
  <c r="M279" i="76" s="1"/>
  <c r="I280" i="76"/>
  <c r="G280" i="76" s="1"/>
  <c r="K280" i="76"/>
  <c r="M280" i="76" s="1"/>
  <c r="I281" i="76"/>
  <c r="G281" i="76" s="1"/>
  <c r="K281" i="76"/>
  <c r="M281" i="76" s="1"/>
  <c r="I282" i="76"/>
  <c r="G282" i="76" s="1"/>
  <c r="K282" i="76"/>
  <c r="M282" i="76" s="1"/>
  <c r="I283" i="76"/>
  <c r="G283" i="76" s="1"/>
  <c r="K283" i="76"/>
  <c r="M283" i="76" s="1"/>
  <c r="I284" i="76"/>
  <c r="G284" i="76" s="1"/>
  <c r="K284" i="76"/>
  <c r="M284" i="76" s="1"/>
  <c r="I285" i="76"/>
  <c r="G285" i="76" s="1"/>
  <c r="K285" i="76"/>
  <c r="M285" i="76" s="1"/>
  <c r="I286" i="76"/>
  <c r="G286" i="76" s="1"/>
  <c r="K286" i="76"/>
  <c r="M286" i="76" s="1"/>
  <c r="I287" i="76"/>
  <c r="G287" i="76" s="1"/>
  <c r="K287" i="76"/>
  <c r="M287" i="76" s="1"/>
  <c r="I288" i="76"/>
  <c r="G288" i="76" s="1"/>
  <c r="K288" i="76"/>
  <c r="M288" i="76" s="1"/>
  <c r="I289" i="76"/>
  <c r="G289" i="76" s="1"/>
  <c r="K289" i="76"/>
  <c r="M289" i="76" s="1"/>
  <c r="I290" i="76"/>
  <c r="G290" i="76" s="1"/>
  <c r="K290" i="76"/>
  <c r="M290" i="76" s="1"/>
  <c r="I291" i="76"/>
  <c r="G291" i="76" s="1"/>
  <c r="K291" i="76"/>
  <c r="M291" i="76" s="1"/>
  <c r="I292" i="76"/>
  <c r="G292" i="76" s="1"/>
  <c r="K292" i="76"/>
  <c r="M292" i="76" s="1"/>
  <c r="I294" i="76"/>
  <c r="G294" i="76" s="1"/>
  <c r="K294" i="76"/>
  <c r="M294" i="76" s="1"/>
  <c r="I295" i="76"/>
  <c r="G295" i="76" s="1"/>
  <c r="K295" i="76"/>
  <c r="M295" i="76" s="1"/>
  <c r="I296" i="76"/>
  <c r="G296" i="76" s="1"/>
  <c r="K296" i="76"/>
  <c r="M296" i="76" s="1"/>
  <c r="I297" i="76"/>
  <c r="G297" i="76" s="1"/>
  <c r="K297" i="76"/>
  <c r="M297" i="76" s="1"/>
  <c r="I298" i="76"/>
  <c r="G298" i="76" s="1"/>
  <c r="K298" i="76"/>
  <c r="M298" i="76" s="1"/>
  <c r="I299" i="76"/>
  <c r="G299" i="76" s="1"/>
  <c r="K299" i="76"/>
  <c r="M299" i="76" s="1"/>
  <c r="I300" i="76"/>
  <c r="G300" i="76" s="1"/>
  <c r="K300" i="76"/>
  <c r="M300" i="76" s="1"/>
  <c r="I301" i="76"/>
  <c r="G301" i="76" s="1"/>
  <c r="K301" i="76"/>
  <c r="M301" i="76" s="1"/>
  <c r="I302" i="76"/>
  <c r="G302" i="76" s="1"/>
  <c r="K302" i="76"/>
  <c r="M302" i="76" s="1"/>
  <c r="I303" i="76"/>
  <c r="G303" i="76" s="1"/>
  <c r="K303" i="76"/>
  <c r="M303" i="76" s="1"/>
  <c r="I304" i="76"/>
  <c r="G304" i="76" s="1"/>
  <c r="K304" i="76"/>
  <c r="M304" i="76" s="1"/>
  <c r="I305" i="76"/>
  <c r="G305" i="76" s="1"/>
  <c r="K305" i="76"/>
  <c r="M305" i="76" s="1"/>
  <c r="I217" i="76"/>
  <c r="G217" i="76" s="1"/>
  <c r="K217" i="76"/>
  <c r="M217" i="76" s="1"/>
  <c r="I218" i="76"/>
  <c r="G218" i="76" s="1"/>
  <c r="K218" i="76"/>
  <c r="M218" i="76" s="1"/>
  <c r="I219" i="76"/>
  <c r="G219" i="76" s="1"/>
  <c r="K219" i="76"/>
  <c r="M219" i="76" s="1"/>
  <c r="I220" i="76"/>
  <c r="G220" i="76" s="1"/>
  <c r="K220" i="76"/>
  <c r="M220" i="76" s="1"/>
  <c r="I221" i="76"/>
  <c r="G221" i="76" s="1"/>
  <c r="K221" i="76"/>
  <c r="M221" i="76" s="1"/>
  <c r="I193" i="76"/>
  <c r="G193" i="76" s="1"/>
  <c r="K193" i="76"/>
  <c r="M193" i="76" s="1"/>
  <c r="I194" i="76"/>
  <c r="G194" i="76" s="1"/>
  <c r="K194" i="76"/>
  <c r="M194" i="76" s="1"/>
  <c r="I195" i="76"/>
  <c r="G195" i="76" s="1"/>
  <c r="K195" i="76"/>
  <c r="M195" i="76" s="1"/>
  <c r="I196" i="76"/>
  <c r="G196" i="76" s="1"/>
  <c r="K196" i="76"/>
  <c r="M196" i="76" s="1"/>
  <c r="I197" i="76"/>
  <c r="G197" i="76" s="1"/>
  <c r="K197" i="76"/>
  <c r="M197" i="76" s="1"/>
  <c r="I198" i="76"/>
  <c r="G198" i="76" s="1"/>
  <c r="K198" i="76"/>
  <c r="M198" i="76" s="1"/>
  <c r="I199" i="76"/>
  <c r="G199" i="76" s="1"/>
  <c r="K199" i="76"/>
  <c r="M199" i="76" s="1"/>
  <c r="I200" i="76"/>
  <c r="G200" i="76" s="1"/>
  <c r="K200" i="76"/>
  <c r="M200" i="76" s="1"/>
  <c r="I201" i="76"/>
  <c r="G201" i="76" s="1"/>
  <c r="K201" i="76"/>
  <c r="M201" i="76" s="1"/>
  <c r="I202" i="76"/>
  <c r="G202" i="76" s="1"/>
  <c r="K202" i="76"/>
  <c r="M202" i="76" s="1"/>
  <c r="I203" i="76"/>
  <c r="G203" i="76" s="1"/>
  <c r="K203" i="76"/>
  <c r="M203" i="76" s="1"/>
  <c r="I205" i="76"/>
  <c r="G205" i="76" s="1"/>
  <c r="K205" i="76"/>
  <c r="M205" i="76" s="1"/>
  <c r="I206" i="76"/>
  <c r="G206" i="76" s="1"/>
  <c r="K206" i="76"/>
  <c r="M206" i="76" s="1"/>
  <c r="I207" i="76"/>
  <c r="G207" i="76" s="1"/>
  <c r="K207" i="76"/>
  <c r="M207" i="76" s="1"/>
  <c r="I208" i="76"/>
  <c r="G208" i="76" s="1"/>
  <c r="K208" i="76"/>
  <c r="M208" i="76" s="1"/>
  <c r="I209" i="76"/>
  <c r="G209" i="76" s="1"/>
  <c r="K209" i="76"/>
  <c r="M209" i="76" s="1"/>
  <c r="I210" i="76"/>
  <c r="G210" i="76" s="1"/>
  <c r="K210" i="76"/>
  <c r="M210" i="76" s="1"/>
  <c r="I211" i="76"/>
  <c r="G211" i="76" s="1"/>
  <c r="K211" i="76"/>
  <c r="M211" i="76" s="1"/>
  <c r="I212" i="76"/>
  <c r="G212" i="76" s="1"/>
  <c r="K212" i="76"/>
  <c r="M212" i="76" s="1"/>
  <c r="I177" i="76"/>
  <c r="G177" i="76" s="1"/>
  <c r="K177" i="76"/>
  <c r="M177" i="76" s="1"/>
  <c r="I178" i="76"/>
  <c r="G178" i="76" s="1"/>
  <c r="K178" i="76"/>
  <c r="M178" i="76" s="1"/>
  <c r="I179" i="76"/>
  <c r="G179" i="76" s="1"/>
  <c r="K179" i="76"/>
  <c r="M179" i="76" s="1"/>
  <c r="I180" i="76"/>
  <c r="G180" i="76" s="1"/>
  <c r="K180" i="76"/>
  <c r="M180" i="76" s="1"/>
  <c r="I181" i="76"/>
  <c r="G181" i="76" s="1"/>
  <c r="K181" i="76"/>
  <c r="M181" i="76" s="1"/>
  <c r="I182" i="76"/>
  <c r="G182" i="76" s="1"/>
  <c r="K182" i="76"/>
  <c r="M182" i="76" s="1"/>
  <c r="I183" i="76"/>
  <c r="G183" i="76" s="1"/>
  <c r="K183" i="76"/>
  <c r="M183" i="76" s="1"/>
  <c r="I184" i="76"/>
  <c r="G184" i="76" s="1"/>
  <c r="K184" i="76"/>
  <c r="M184" i="76" s="1"/>
  <c r="I185" i="76"/>
  <c r="G185" i="76" s="1"/>
  <c r="K185" i="76"/>
  <c r="M185" i="76" s="1"/>
  <c r="I186" i="76"/>
  <c r="K186" i="76"/>
  <c r="M186" i="76" s="1"/>
  <c r="I187" i="76"/>
  <c r="G187" i="76" s="1"/>
  <c r="K187" i="76"/>
  <c r="M187" i="76" s="1"/>
  <c r="K634" i="76"/>
  <c r="M634" i="76" s="1"/>
  <c r="I634" i="76"/>
  <c r="H634" i="76" s="1"/>
  <c r="K611" i="76"/>
  <c r="M611" i="76" s="1"/>
  <c r="I611" i="76"/>
  <c r="G611" i="76" s="1"/>
  <c r="K594" i="76"/>
  <c r="M594" i="76" s="1"/>
  <c r="I594" i="76"/>
  <c r="G594" i="76" s="1"/>
  <c r="H594" i="76"/>
  <c r="K587" i="76"/>
  <c r="M587" i="76" s="1"/>
  <c r="I587" i="76"/>
  <c r="G587" i="76" s="1"/>
  <c r="K554" i="76"/>
  <c r="M554" i="76" s="1"/>
  <c r="I554" i="76"/>
  <c r="G554" i="76" s="1"/>
  <c r="K546" i="76"/>
  <c r="M546" i="76" s="1"/>
  <c r="I546" i="76"/>
  <c r="H546" i="76" s="1"/>
  <c r="K457" i="76"/>
  <c r="M457" i="76" s="1"/>
  <c r="I457" i="76"/>
  <c r="H457" i="76" s="1"/>
  <c r="K424" i="76"/>
  <c r="M424" i="76" s="1"/>
  <c r="I424" i="76"/>
  <c r="H424" i="76" s="1"/>
  <c r="K400" i="76"/>
  <c r="M400" i="76" s="1"/>
  <c r="I400" i="76"/>
  <c r="G400" i="76" s="1"/>
  <c r="K366" i="76"/>
  <c r="M366" i="76" s="1"/>
  <c r="I366" i="76"/>
  <c r="H366" i="76" s="1"/>
  <c r="K323" i="76"/>
  <c r="M323" i="76" s="1"/>
  <c r="I323" i="76"/>
  <c r="H323" i="76" s="1"/>
  <c r="K310" i="76"/>
  <c r="M310" i="76" s="1"/>
  <c r="I310" i="76"/>
  <c r="G310" i="76" s="1"/>
  <c r="K226" i="76"/>
  <c r="M226" i="76" s="1"/>
  <c r="I226" i="76"/>
  <c r="G226" i="76" s="1"/>
  <c r="K216" i="76"/>
  <c r="M216" i="76" s="1"/>
  <c r="I216" i="76"/>
  <c r="G216" i="76" s="1"/>
  <c r="K192" i="76"/>
  <c r="L192" i="76" s="1"/>
  <c r="I192" i="76"/>
  <c r="G192" i="76" s="1"/>
  <c r="K176" i="76"/>
  <c r="M176" i="76" s="1"/>
  <c r="I176" i="76"/>
  <c r="G176" i="76" s="1"/>
  <c r="K172" i="76"/>
  <c r="L172" i="76" s="1"/>
  <c r="I172" i="76"/>
  <c r="G172" i="76" s="1"/>
  <c r="I164" i="76"/>
  <c r="G164" i="76" s="1"/>
  <c r="K164" i="76"/>
  <c r="M164" i="76" s="1"/>
  <c r="I165" i="76"/>
  <c r="G165" i="76" s="1"/>
  <c r="K165" i="76"/>
  <c r="M165" i="76" s="1"/>
  <c r="I166" i="76"/>
  <c r="G166" i="76" s="1"/>
  <c r="K166" i="76"/>
  <c r="M166" i="76" s="1"/>
  <c r="I167" i="76"/>
  <c r="G167" i="76" s="1"/>
  <c r="K167" i="76"/>
  <c r="M167" i="76" s="1"/>
  <c r="I168" i="76"/>
  <c r="G168" i="76" s="1"/>
  <c r="K168" i="76"/>
  <c r="M168" i="76" s="1"/>
  <c r="K163" i="76"/>
  <c r="M163" i="76" s="1"/>
  <c r="I163" i="76"/>
  <c r="G163" i="76" s="1"/>
  <c r="I153" i="76"/>
  <c r="G153" i="76" s="1"/>
  <c r="K153" i="76"/>
  <c r="M153" i="76" s="1"/>
  <c r="I154" i="76"/>
  <c r="G154" i="76" s="1"/>
  <c r="K154" i="76"/>
  <c r="M154" i="76" s="1"/>
  <c r="I156" i="76"/>
  <c r="G156" i="76" s="1"/>
  <c r="K156" i="76"/>
  <c r="M156" i="76" s="1"/>
  <c r="I157" i="76"/>
  <c r="G157" i="76" s="1"/>
  <c r="K157" i="76"/>
  <c r="M157" i="76" s="1"/>
  <c r="I158" i="76"/>
  <c r="G158" i="76" s="1"/>
  <c r="K158" i="76"/>
  <c r="M158" i="76" s="1"/>
  <c r="I159" i="76"/>
  <c r="G159" i="76" s="1"/>
  <c r="K159" i="76"/>
  <c r="M159" i="76" s="1"/>
  <c r="K152" i="76"/>
  <c r="M152" i="76" s="1"/>
  <c r="I152" i="76"/>
  <c r="H152" i="76" s="1"/>
  <c r="I149" i="76"/>
  <c r="G149" i="76" s="1"/>
  <c r="K149" i="76"/>
  <c r="M149" i="76" s="1"/>
  <c r="I150" i="76"/>
  <c r="G150" i="76" s="1"/>
  <c r="K150" i="76"/>
  <c r="M150" i="76" s="1"/>
  <c r="I136" i="76"/>
  <c r="G136" i="76" s="1"/>
  <c r="K136" i="76"/>
  <c r="M136" i="76" s="1"/>
  <c r="I137" i="76"/>
  <c r="G137" i="76" s="1"/>
  <c r="K137" i="76"/>
  <c r="M137" i="76" s="1"/>
  <c r="I138" i="76"/>
  <c r="H138" i="76" s="1"/>
  <c r="K138" i="76"/>
  <c r="M138" i="76" s="1"/>
  <c r="I139" i="76"/>
  <c r="G139" i="76" s="1"/>
  <c r="K139" i="76"/>
  <c r="M139" i="76" s="1"/>
  <c r="I140" i="76"/>
  <c r="G140" i="76" s="1"/>
  <c r="K140" i="76"/>
  <c r="M140" i="76" s="1"/>
  <c r="I141" i="76"/>
  <c r="H141" i="76" s="1"/>
  <c r="K141" i="76"/>
  <c r="M141" i="76" s="1"/>
  <c r="I142" i="76"/>
  <c r="G142" i="76" s="1"/>
  <c r="K142" i="76"/>
  <c r="M142" i="76" s="1"/>
  <c r="I143" i="76"/>
  <c r="G143" i="76" s="1"/>
  <c r="K143" i="76"/>
  <c r="M143" i="76" s="1"/>
  <c r="I144" i="76"/>
  <c r="H144" i="76" s="1"/>
  <c r="K144" i="76"/>
  <c r="M144" i="76" s="1"/>
  <c r="I145" i="76"/>
  <c r="G145" i="76" s="1"/>
  <c r="K145" i="76"/>
  <c r="M145" i="76" s="1"/>
  <c r="I146" i="76"/>
  <c r="G146" i="76" s="1"/>
  <c r="K146" i="76"/>
  <c r="M146" i="76" s="1"/>
  <c r="I147" i="76"/>
  <c r="H147" i="76" s="1"/>
  <c r="K147" i="76"/>
  <c r="M147" i="76" s="1"/>
  <c r="I148" i="76"/>
  <c r="G148" i="76" s="1"/>
  <c r="K148" i="76"/>
  <c r="M148" i="76" s="1"/>
  <c r="I124" i="76"/>
  <c r="G124" i="76" s="1"/>
  <c r="K124" i="76"/>
  <c r="M124" i="76" s="1"/>
  <c r="I125" i="76"/>
  <c r="G125" i="76" s="1"/>
  <c r="K125" i="76"/>
  <c r="M125" i="76" s="1"/>
  <c r="I126" i="76"/>
  <c r="G126" i="76" s="1"/>
  <c r="K126" i="76"/>
  <c r="M126" i="76" s="1"/>
  <c r="I127" i="76"/>
  <c r="G127" i="76" s="1"/>
  <c r="K127" i="76"/>
  <c r="M127" i="76" s="1"/>
  <c r="I128" i="76"/>
  <c r="G128" i="76" s="1"/>
  <c r="K128" i="76"/>
  <c r="M128" i="76" s="1"/>
  <c r="I129" i="76"/>
  <c r="G129" i="76" s="1"/>
  <c r="K129" i="76"/>
  <c r="M129" i="76" s="1"/>
  <c r="I131" i="76"/>
  <c r="G131" i="76" s="1"/>
  <c r="K131" i="76"/>
  <c r="M131" i="76" s="1"/>
  <c r="I132" i="76"/>
  <c r="G132" i="76" s="1"/>
  <c r="K132" i="76"/>
  <c r="M132" i="76" s="1"/>
  <c r="I133" i="76"/>
  <c r="G133" i="76" s="1"/>
  <c r="K133" i="76"/>
  <c r="M133" i="76" s="1"/>
  <c r="I135" i="76"/>
  <c r="G135" i="76" s="1"/>
  <c r="K135" i="76"/>
  <c r="M135" i="76" s="1"/>
  <c r="I114" i="76"/>
  <c r="G114" i="76" s="1"/>
  <c r="K114" i="76"/>
  <c r="M114" i="76" s="1"/>
  <c r="I115" i="76"/>
  <c r="G115" i="76" s="1"/>
  <c r="K115" i="76"/>
  <c r="M115" i="76" s="1"/>
  <c r="I116" i="76"/>
  <c r="G116" i="76" s="1"/>
  <c r="K116" i="76"/>
  <c r="M116" i="76" s="1"/>
  <c r="I117" i="76"/>
  <c r="G117" i="76" s="1"/>
  <c r="K117" i="76"/>
  <c r="M117" i="76" s="1"/>
  <c r="I118" i="76"/>
  <c r="G118" i="76" s="1"/>
  <c r="K118" i="76"/>
  <c r="M118" i="76" s="1"/>
  <c r="I119" i="76"/>
  <c r="G119" i="76" s="1"/>
  <c r="K119" i="76"/>
  <c r="M119" i="76" s="1"/>
  <c r="I121" i="76"/>
  <c r="G121" i="76" s="1"/>
  <c r="K121" i="76"/>
  <c r="M121" i="76" s="1"/>
  <c r="I123" i="76"/>
  <c r="G123" i="76" s="1"/>
  <c r="K123" i="76"/>
  <c r="M123" i="76" s="1"/>
  <c r="K113" i="76"/>
  <c r="M113" i="76" s="1"/>
  <c r="I113" i="76"/>
  <c r="H113" i="76" s="1"/>
  <c r="I102" i="76"/>
  <c r="G102" i="76" s="1"/>
  <c r="K102" i="76"/>
  <c r="L102" i="76" s="1"/>
  <c r="I103" i="76"/>
  <c r="G103" i="76" s="1"/>
  <c r="K103" i="76"/>
  <c r="L103" i="76" s="1"/>
  <c r="I104" i="76"/>
  <c r="G104" i="76" s="1"/>
  <c r="K104" i="76"/>
  <c r="L104" i="76" s="1"/>
  <c r="I105" i="76"/>
  <c r="G105" i="76" s="1"/>
  <c r="K105" i="76"/>
  <c r="L105" i="76" s="1"/>
  <c r="I106" i="76"/>
  <c r="G106" i="76" s="1"/>
  <c r="K106" i="76"/>
  <c r="M106" i="76" s="1"/>
  <c r="I108" i="76"/>
  <c r="G108" i="76" s="1"/>
  <c r="K108" i="76"/>
  <c r="L108" i="76" s="1"/>
  <c r="K100" i="76"/>
  <c r="M100" i="76" s="1"/>
  <c r="I100" i="76"/>
  <c r="H100" i="76" s="1"/>
  <c r="I93" i="76"/>
  <c r="G93" i="76" s="1"/>
  <c r="K93" i="76"/>
  <c r="M93" i="76" s="1"/>
  <c r="I94" i="76"/>
  <c r="G94" i="76" s="1"/>
  <c r="K94" i="76"/>
  <c r="M94" i="76" s="1"/>
  <c r="I95" i="76"/>
  <c r="G95" i="76" s="1"/>
  <c r="K95" i="76"/>
  <c r="M95" i="76" s="1"/>
  <c r="I81" i="76"/>
  <c r="G81" i="76" s="1"/>
  <c r="K81" i="76"/>
  <c r="L81" i="76" s="1"/>
  <c r="I82" i="76"/>
  <c r="G82" i="76" s="1"/>
  <c r="K82" i="76"/>
  <c r="L82" i="76" s="1"/>
  <c r="I83" i="76"/>
  <c r="G83" i="76" s="1"/>
  <c r="K83" i="76"/>
  <c r="L83" i="76" s="1"/>
  <c r="I85" i="76"/>
  <c r="G85" i="76" s="1"/>
  <c r="K85" i="76"/>
  <c r="M85" i="76" s="1"/>
  <c r="I86" i="76"/>
  <c r="G86" i="76" s="1"/>
  <c r="K86" i="76"/>
  <c r="M86" i="76" s="1"/>
  <c r="I87" i="76"/>
  <c r="G87" i="76" s="1"/>
  <c r="K87" i="76"/>
  <c r="M87" i="76" s="1"/>
  <c r="I88" i="76"/>
  <c r="G88" i="76" s="1"/>
  <c r="K88" i="76"/>
  <c r="M88" i="76" s="1"/>
  <c r="I90" i="76"/>
  <c r="G90" i="76" s="1"/>
  <c r="K90" i="76"/>
  <c r="L90" i="76" s="1"/>
  <c r="I92" i="76"/>
  <c r="G92" i="76" s="1"/>
  <c r="K92" i="76"/>
  <c r="M92" i="76" s="1"/>
  <c r="K80" i="76"/>
  <c r="L80" i="76" s="1"/>
  <c r="I80" i="76"/>
  <c r="H80" i="76" s="1"/>
  <c r="K73" i="76"/>
  <c r="L73" i="76" s="1"/>
  <c r="K74" i="76"/>
  <c r="L74" i="76" s="1"/>
  <c r="K75" i="76"/>
  <c r="L75" i="76" s="1"/>
  <c r="K54" i="76"/>
  <c r="L54" i="76" s="1"/>
  <c r="K55" i="76"/>
  <c r="L55" i="76" s="1"/>
  <c r="K56" i="76"/>
  <c r="L56" i="76" s="1"/>
  <c r="K58" i="76"/>
  <c r="L58" i="76" s="1"/>
  <c r="K59" i="76"/>
  <c r="L59" i="76" s="1"/>
  <c r="K60" i="76"/>
  <c r="L60" i="76" s="1"/>
  <c r="K61" i="76"/>
  <c r="L61" i="76" s="1"/>
  <c r="K62" i="76"/>
  <c r="L62" i="76" s="1"/>
  <c r="K63" i="76"/>
  <c r="L63" i="76" s="1"/>
  <c r="K65" i="76"/>
  <c r="L65" i="76" s="1"/>
  <c r="K66" i="76"/>
  <c r="L66" i="76" s="1"/>
  <c r="K67" i="76"/>
  <c r="L67" i="76" s="1"/>
  <c r="K68" i="76"/>
  <c r="L68" i="76" s="1"/>
  <c r="K69" i="76"/>
  <c r="L69" i="76" s="1"/>
  <c r="K70" i="76"/>
  <c r="L70" i="76" s="1"/>
  <c r="K72" i="76"/>
  <c r="L72" i="76" s="1"/>
  <c r="K44" i="76"/>
  <c r="L44" i="76" s="1"/>
  <c r="K45" i="76"/>
  <c r="L45" i="76" s="1"/>
  <c r="K46" i="76"/>
  <c r="L46" i="76" s="1"/>
  <c r="K47" i="76"/>
  <c r="L47" i="76" s="1"/>
  <c r="K48" i="76"/>
  <c r="L48" i="76" s="1"/>
  <c r="K49" i="76"/>
  <c r="L49" i="76" s="1"/>
  <c r="K50" i="76"/>
  <c r="L50" i="76" s="1"/>
  <c r="K51" i="76"/>
  <c r="L51" i="76" s="1"/>
  <c r="K53" i="76"/>
  <c r="L53" i="76" s="1"/>
  <c r="K43" i="76"/>
  <c r="L43" i="76" s="1"/>
  <c r="I28" i="76"/>
  <c r="G28" i="76" s="1"/>
  <c r="I29" i="76"/>
  <c r="G29" i="76" s="1"/>
  <c r="I30" i="76"/>
  <c r="H30" i="76" s="1"/>
  <c r="I32" i="76"/>
  <c r="H32" i="76" s="1"/>
  <c r="I33" i="76"/>
  <c r="H33" i="76" s="1"/>
  <c r="I34" i="76"/>
  <c r="H34" i="76" s="1"/>
  <c r="I36" i="76"/>
  <c r="H36" i="76" s="1"/>
  <c r="I37" i="76"/>
  <c r="H37" i="76" s="1"/>
  <c r="I38" i="76"/>
  <c r="H38" i="76" s="1"/>
  <c r="I16" i="76"/>
  <c r="I17" i="76"/>
  <c r="I18" i="76"/>
  <c r="I19" i="76"/>
  <c r="I22" i="76"/>
  <c r="L96" i="76" l="1"/>
  <c r="M222" i="76"/>
  <c r="C30" i="82" s="1"/>
  <c r="L337" i="76"/>
  <c r="M337" i="76" s="1"/>
  <c r="M363" i="76" s="1"/>
  <c r="C36" i="82" s="1"/>
  <c r="L76" i="76"/>
  <c r="K76" i="76"/>
  <c r="H139" i="76"/>
  <c r="H145" i="76"/>
  <c r="H310" i="76"/>
  <c r="G80" i="76"/>
  <c r="H148" i="76"/>
  <c r="G457" i="76"/>
  <c r="G144" i="76"/>
  <c r="H172" i="76"/>
  <c r="G33" i="76"/>
  <c r="H29" i="76"/>
  <c r="G113" i="76"/>
  <c r="G147" i="76"/>
  <c r="G141" i="76"/>
  <c r="G138" i="76"/>
  <c r="H192" i="76"/>
  <c r="G100" i="76"/>
  <c r="H186" i="76"/>
  <c r="G186" i="76"/>
  <c r="H226" i="76"/>
  <c r="H216" i="76"/>
  <c r="H176" i="76"/>
  <c r="H163" i="76"/>
  <c r="H146" i="76"/>
  <c r="H143" i="76"/>
  <c r="H142" i="76"/>
  <c r="H140" i="76"/>
  <c r="H137" i="76"/>
  <c r="G37" i="76"/>
  <c r="G36" i="76"/>
  <c r="G32" i="76"/>
  <c r="H28" i="76"/>
  <c r="K631" i="76"/>
  <c r="G38" i="76"/>
  <c r="G366" i="76"/>
  <c r="G34" i="76"/>
  <c r="G30" i="76"/>
  <c r="G546" i="76"/>
  <c r="G424" i="76"/>
  <c r="G323" i="76"/>
  <c r="H625" i="76"/>
  <c r="H624" i="76"/>
  <c r="H623" i="76"/>
  <c r="H606" i="76"/>
  <c r="H604" i="76"/>
  <c r="H603" i="76"/>
  <c r="H602" i="76"/>
  <c r="H600" i="76"/>
  <c r="H595" i="76"/>
  <c r="H583" i="76"/>
  <c r="H582" i="76"/>
  <c r="H581" i="76"/>
  <c r="H580" i="76"/>
  <c r="H579" i="76"/>
  <c r="H578" i="76"/>
  <c r="H576" i="76"/>
  <c r="H575" i="76"/>
  <c r="H549" i="76"/>
  <c r="H548" i="76"/>
  <c r="H547" i="76"/>
  <c r="G509" i="76"/>
  <c r="H509" i="76"/>
  <c r="G507" i="76"/>
  <c r="H507" i="76"/>
  <c r="G505" i="76"/>
  <c r="H505" i="76"/>
  <c r="G503" i="76"/>
  <c r="H503" i="76"/>
  <c r="G510" i="76"/>
  <c r="H510" i="76"/>
  <c r="G508" i="76"/>
  <c r="H508" i="76"/>
  <c r="G506" i="76"/>
  <c r="H506" i="76"/>
  <c r="G504" i="76"/>
  <c r="H504" i="76"/>
  <c r="G502" i="76"/>
  <c r="H502" i="76"/>
  <c r="H501" i="76"/>
  <c r="H500" i="76"/>
  <c r="H498" i="76"/>
  <c r="H497" i="76"/>
  <c r="H496" i="76"/>
  <c r="H495" i="76"/>
  <c r="H494" i="76"/>
  <c r="H493" i="76"/>
  <c r="H492" i="76"/>
  <c r="H491" i="76"/>
  <c r="H490" i="76"/>
  <c r="H489" i="76"/>
  <c r="H488" i="76"/>
  <c r="H487" i="76"/>
  <c r="H486" i="76"/>
  <c r="H485" i="76"/>
  <c r="H484" i="76"/>
  <c r="H483" i="76"/>
  <c r="H482" i="76"/>
  <c r="H480" i="76"/>
  <c r="H479" i="76"/>
  <c r="H478" i="76"/>
  <c r="H477" i="76"/>
  <c r="H476" i="76"/>
  <c r="H475" i="76"/>
  <c r="H474" i="76"/>
  <c r="H473" i="76"/>
  <c r="H472" i="76"/>
  <c r="H471" i="76"/>
  <c r="H470" i="76"/>
  <c r="H469" i="76"/>
  <c r="H468" i="76"/>
  <c r="H467" i="76"/>
  <c r="H466" i="76"/>
  <c r="H465" i="76"/>
  <c r="H464" i="76"/>
  <c r="H463" i="76"/>
  <c r="H461" i="76"/>
  <c r="H460" i="76"/>
  <c r="H459" i="76"/>
  <c r="H458" i="76"/>
  <c r="H443" i="76"/>
  <c r="H441" i="76"/>
  <c r="H431" i="76"/>
  <c r="H430" i="76"/>
  <c r="H429" i="76"/>
  <c r="H428" i="76"/>
  <c r="H427" i="76"/>
  <c r="H426" i="76"/>
  <c r="H425" i="76"/>
  <c r="H396" i="76"/>
  <c r="H395" i="76"/>
  <c r="H394" i="76"/>
  <c r="H393" i="76"/>
  <c r="H392" i="76"/>
  <c r="H391" i="76"/>
  <c r="H390" i="76"/>
  <c r="H389" i="76"/>
  <c r="H388" i="76"/>
  <c r="H387" i="76"/>
  <c r="H386" i="76"/>
  <c r="H385" i="76"/>
  <c r="H384" i="76"/>
  <c r="H383" i="76"/>
  <c r="H382" i="76"/>
  <c r="H381" i="76"/>
  <c r="H380" i="76"/>
  <c r="H379" i="76"/>
  <c r="H378" i="76"/>
  <c r="H377" i="76"/>
  <c r="H376" i="76"/>
  <c r="H375" i="76"/>
  <c r="H374" i="76"/>
  <c r="H373" i="76"/>
  <c r="H372" i="76"/>
  <c r="H371" i="76"/>
  <c r="H370" i="76"/>
  <c r="H369" i="76"/>
  <c r="H368" i="76"/>
  <c r="H367" i="76"/>
  <c r="H362" i="76"/>
  <c r="H361" i="76"/>
  <c r="H360" i="76"/>
  <c r="H359" i="76"/>
  <c r="H358" i="76"/>
  <c r="H357" i="76"/>
  <c r="H356" i="76"/>
  <c r="H355" i="76"/>
  <c r="H354" i="76"/>
  <c r="H353" i="76"/>
  <c r="H352" i="76"/>
  <c r="H351" i="76"/>
  <c r="H350" i="76"/>
  <c r="H349" i="76"/>
  <c r="H348" i="76"/>
  <c r="H347" i="76"/>
  <c r="H346" i="76"/>
  <c r="H345" i="76"/>
  <c r="H344" i="76"/>
  <c r="H343" i="76"/>
  <c r="H342" i="76"/>
  <c r="H341" i="76"/>
  <c r="H340" i="76"/>
  <c r="H339" i="76"/>
  <c r="H338" i="76"/>
  <c r="H337" i="76"/>
  <c r="H336" i="76"/>
  <c r="H335" i="76"/>
  <c r="H334" i="76"/>
  <c r="H333" i="76"/>
  <c r="H332" i="76"/>
  <c r="H331" i="76"/>
  <c r="H330" i="76"/>
  <c r="H329" i="76"/>
  <c r="H328" i="76"/>
  <c r="H327" i="76"/>
  <c r="H326" i="76"/>
  <c r="H325" i="76"/>
  <c r="H324" i="76"/>
  <c r="H319" i="76"/>
  <c r="H318" i="76"/>
  <c r="H316" i="76"/>
  <c r="H315" i="76"/>
  <c r="H314" i="76"/>
  <c r="H313" i="76"/>
  <c r="H312" i="76"/>
  <c r="H311" i="76"/>
  <c r="H305" i="76"/>
  <c r="H304" i="76"/>
  <c r="H303" i="76"/>
  <c r="H302" i="76"/>
  <c r="H301" i="76"/>
  <c r="H300" i="76"/>
  <c r="H299" i="76"/>
  <c r="H298" i="76"/>
  <c r="H297" i="76"/>
  <c r="H296" i="76"/>
  <c r="H295" i="76"/>
  <c r="H294" i="76"/>
  <c r="H292" i="76"/>
  <c r="H291" i="76"/>
  <c r="H290" i="76"/>
  <c r="H289" i="76"/>
  <c r="H288" i="76"/>
  <c r="H287" i="76"/>
  <c r="H286" i="76"/>
  <c r="H285" i="76"/>
  <c r="H284" i="76"/>
  <c r="H283" i="76"/>
  <c r="H282" i="76"/>
  <c r="H281" i="76"/>
  <c r="H280" i="76"/>
  <c r="H279" i="76"/>
  <c r="H278" i="76"/>
  <c r="H277" i="76"/>
  <c r="H276" i="76"/>
  <c r="H275" i="76"/>
  <c r="H274" i="76"/>
  <c r="H273" i="76"/>
  <c r="H272" i="76"/>
  <c r="H271" i="76"/>
  <c r="H270" i="76"/>
  <c r="H269" i="76"/>
  <c r="H268" i="76"/>
  <c r="H267" i="76"/>
  <c r="H266" i="76"/>
  <c r="H265" i="76"/>
  <c r="H264" i="76"/>
  <c r="H263" i="76"/>
  <c r="H262" i="76"/>
  <c r="H261" i="76"/>
  <c r="H260" i="76"/>
  <c r="H259" i="76"/>
  <c r="H258" i="76"/>
  <c r="H257" i="76"/>
  <c r="H256" i="76"/>
  <c r="H255" i="76"/>
  <c r="H254" i="76"/>
  <c r="H253" i="76"/>
  <c r="H252" i="76"/>
  <c r="H251" i="76"/>
  <c r="H250" i="76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1" i="76"/>
  <c r="H220" i="76"/>
  <c r="H219" i="76"/>
  <c r="H218" i="76"/>
  <c r="H217" i="76"/>
  <c r="H212" i="76"/>
  <c r="H211" i="76"/>
  <c r="H210" i="76"/>
  <c r="H209" i="76"/>
  <c r="H208" i="76"/>
  <c r="H207" i="76"/>
  <c r="H206" i="76"/>
  <c r="H205" i="76"/>
  <c r="H203" i="76"/>
  <c r="H202" i="76"/>
  <c r="H201" i="76"/>
  <c r="H200" i="76"/>
  <c r="H199" i="76"/>
  <c r="H198" i="76"/>
  <c r="H197" i="76"/>
  <c r="H196" i="76"/>
  <c r="H195" i="76"/>
  <c r="H194" i="76"/>
  <c r="H193" i="76"/>
  <c r="G152" i="76"/>
  <c r="H187" i="76"/>
  <c r="H185" i="76"/>
  <c r="H184" i="76"/>
  <c r="H183" i="76"/>
  <c r="H182" i="76"/>
  <c r="H181" i="76"/>
  <c r="H180" i="76"/>
  <c r="H179" i="76"/>
  <c r="H178" i="76"/>
  <c r="H177" i="76"/>
  <c r="G634" i="76"/>
  <c r="H168" i="76"/>
  <c r="H167" i="76"/>
  <c r="H166" i="76"/>
  <c r="H165" i="76"/>
  <c r="H164" i="76"/>
  <c r="H159" i="76"/>
  <c r="H158" i="76"/>
  <c r="H157" i="76"/>
  <c r="H156" i="76"/>
  <c r="H154" i="76"/>
  <c r="H153" i="76"/>
  <c r="H150" i="76"/>
  <c r="H149" i="76"/>
  <c r="H136" i="76"/>
  <c r="H135" i="76"/>
  <c r="H133" i="76"/>
  <c r="H132" i="76"/>
  <c r="H131" i="76"/>
  <c r="H129" i="76"/>
  <c r="H128" i="76"/>
  <c r="H127" i="76"/>
  <c r="H126" i="76"/>
  <c r="H125" i="76"/>
  <c r="H124" i="76"/>
  <c r="H123" i="76"/>
  <c r="H121" i="76"/>
  <c r="H119" i="76"/>
  <c r="H118" i="76"/>
  <c r="H117" i="76"/>
  <c r="H116" i="76"/>
  <c r="H115" i="76"/>
  <c r="H114" i="76"/>
  <c r="H108" i="76"/>
  <c r="H106" i="76"/>
  <c r="H105" i="76"/>
  <c r="H104" i="76"/>
  <c r="H103" i="76"/>
  <c r="H102" i="76"/>
  <c r="H95" i="76"/>
  <c r="H94" i="76"/>
  <c r="H93" i="76"/>
  <c r="H92" i="76"/>
  <c r="H90" i="76"/>
  <c r="H88" i="76"/>
  <c r="H87" i="76"/>
  <c r="H86" i="76"/>
  <c r="H85" i="76"/>
  <c r="H83" i="76"/>
  <c r="H82" i="76"/>
  <c r="H81" i="76"/>
  <c r="K28" i="76"/>
  <c r="L28" i="76" s="1"/>
  <c r="K29" i="76"/>
  <c r="L29" i="76" s="1"/>
  <c r="K30" i="76"/>
  <c r="L30" i="76" s="1"/>
  <c r="K27" i="76"/>
  <c r="L27" i="76" s="1"/>
  <c r="I27" i="76"/>
  <c r="H27" i="76" s="1"/>
  <c r="G16" i="76"/>
  <c r="K16" i="76"/>
  <c r="M16" i="76" s="1"/>
  <c r="G17" i="76"/>
  <c r="K17" i="76"/>
  <c r="M17" i="76" s="1"/>
  <c r="G18" i="76"/>
  <c r="K18" i="76"/>
  <c r="M18" i="76" s="1"/>
  <c r="G19" i="76"/>
  <c r="K19" i="76"/>
  <c r="M19" i="76" s="1"/>
  <c r="K20" i="76"/>
  <c r="L20" i="76" s="1"/>
  <c r="K21" i="76"/>
  <c r="L21" i="76" s="1"/>
  <c r="G22" i="76"/>
  <c r="K22" i="76"/>
  <c r="M22" i="76" s="1"/>
  <c r="I15" i="76"/>
  <c r="H15" i="76" s="1"/>
  <c r="K15" i="76"/>
  <c r="M15" i="76" s="1"/>
  <c r="M23" i="76" s="1"/>
  <c r="C10" i="82" s="1"/>
  <c r="L23" i="76" l="1"/>
  <c r="J37" i="82"/>
  <c r="H37" i="82"/>
  <c r="G37" i="82"/>
  <c r="I37" i="82"/>
  <c r="K37" i="82"/>
  <c r="K31" i="82"/>
  <c r="J31" i="82"/>
  <c r="L31" i="82"/>
  <c r="E11" i="82"/>
  <c r="L363" i="76"/>
  <c r="M631" i="76"/>
  <c r="C54" i="82" s="1"/>
  <c r="M635" i="76"/>
  <c r="C56" i="82" s="1"/>
  <c r="L635" i="76"/>
  <c r="L397" i="76"/>
  <c r="L543" i="76"/>
  <c r="L550" i="76"/>
  <c r="L109" i="76"/>
  <c r="M109" i="76"/>
  <c r="C18" i="82" s="1"/>
  <c r="M96" i="76"/>
  <c r="C16" i="82" s="1"/>
  <c r="L591" i="76"/>
  <c r="M591" i="76"/>
  <c r="C50" i="82" s="1"/>
  <c r="L51" i="82" s="1"/>
  <c r="M51" i="82" s="1"/>
  <c r="L320" i="76"/>
  <c r="L160" i="76"/>
  <c r="M160" i="76"/>
  <c r="C20" i="82" s="1"/>
  <c r="L607" i="76"/>
  <c r="L169" i="76"/>
  <c r="M169" i="76"/>
  <c r="C22" i="82" s="1"/>
  <c r="M421" i="76"/>
  <c r="C40" i="82" s="1"/>
  <c r="L421" i="76"/>
  <c r="L173" i="76"/>
  <c r="M173" i="76"/>
  <c r="C24" i="82" s="1"/>
  <c r="M453" i="76"/>
  <c r="C42" i="82" s="1"/>
  <c r="L222" i="76"/>
  <c r="L631" i="76"/>
  <c r="L584" i="76"/>
  <c r="M584" i="76"/>
  <c r="C48" i="82" s="1"/>
  <c r="L453" i="76"/>
  <c r="M188" i="76"/>
  <c r="C26" i="82" s="1"/>
  <c r="L188" i="76"/>
  <c r="L213" i="76"/>
  <c r="G15" i="76"/>
  <c r="K23" i="76"/>
  <c r="G27" i="76"/>
  <c r="H22" i="76"/>
  <c r="H19" i="76"/>
  <c r="H18" i="76"/>
  <c r="H17" i="76"/>
  <c r="H16" i="76"/>
  <c r="J49" i="82" l="1"/>
  <c r="K49" i="82"/>
  <c r="I49" i="82"/>
  <c r="L49" i="82"/>
  <c r="K43" i="82"/>
  <c r="G43" i="82"/>
  <c r="J43" i="82"/>
  <c r="L43" i="82"/>
  <c r="I43" i="82"/>
  <c r="H43" i="82"/>
  <c r="K41" i="82"/>
  <c r="H41" i="82"/>
  <c r="G41" i="82"/>
  <c r="L41" i="82"/>
  <c r="I21" i="82"/>
  <c r="G21" i="82"/>
  <c r="J21" i="82"/>
  <c r="H21" i="82"/>
  <c r="L57" i="82"/>
  <c r="K57" i="82"/>
  <c r="M25" i="82"/>
  <c r="H23" i="82"/>
  <c r="I23" i="82"/>
  <c r="G23" i="82"/>
  <c r="F23" i="82"/>
  <c r="E17" i="82"/>
  <c r="M17" i="82" s="1"/>
  <c r="J55" i="82"/>
  <c r="L55" i="82"/>
  <c r="F55" i="82"/>
  <c r="K55" i="82"/>
  <c r="E55" i="82"/>
  <c r="M11" i="82"/>
  <c r="M37" i="82"/>
  <c r="G19" i="82"/>
  <c r="I19" i="82"/>
  <c r="H19" i="82"/>
  <c r="J27" i="82"/>
  <c r="L27" i="82"/>
  <c r="K27" i="82"/>
  <c r="H27" i="82"/>
  <c r="I27" i="82"/>
  <c r="G27" i="82"/>
  <c r="M27" i="82" s="1"/>
  <c r="M31" i="82"/>
  <c r="M543" i="76"/>
  <c r="C44" i="82" s="1"/>
  <c r="M607" i="76"/>
  <c r="C52" i="82" s="1"/>
  <c r="M306" i="76"/>
  <c r="C32" i="82" s="1"/>
  <c r="M550" i="76"/>
  <c r="C46" i="82" s="1"/>
  <c r="M397" i="76"/>
  <c r="C38" i="82" s="1"/>
  <c r="M320" i="76"/>
  <c r="C34" i="82" s="1"/>
  <c r="M213" i="76"/>
  <c r="C28" i="82" s="1"/>
  <c r="K635" i="76"/>
  <c r="K173" i="76"/>
  <c r="M55" i="82" l="1"/>
  <c r="J35" i="82"/>
  <c r="K35" i="82"/>
  <c r="I35" i="82"/>
  <c r="H35" i="82"/>
  <c r="L35" i="82"/>
  <c r="L39" i="82"/>
  <c r="K39" i="82"/>
  <c r="J39" i="82"/>
  <c r="I39" i="82"/>
  <c r="L45" i="82"/>
  <c r="G45" i="82"/>
  <c r="F45" i="82"/>
  <c r="I45" i="82"/>
  <c r="K45" i="82"/>
  <c r="J45" i="82"/>
  <c r="H45" i="82"/>
  <c r="M57" i="82"/>
  <c r="L47" i="82"/>
  <c r="H47" i="82"/>
  <c r="M23" i="82"/>
  <c r="M21" i="82"/>
  <c r="M41" i="82"/>
  <c r="M43" i="82"/>
  <c r="M49" i="82"/>
  <c r="J29" i="82"/>
  <c r="K29" i="82"/>
  <c r="L29" i="82"/>
  <c r="K33" i="82"/>
  <c r="G33" i="82"/>
  <c r="H33" i="82"/>
  <c r="I33" i="82"/>
  <c r="L33" i="82"/>
  <c r="J33" i="82"/>
  <c r="M19" i="82"/>
  <c r="K53" i="82"/>
  <c r="E53" i="82"/>
  <c r="J53" i="82"/>
  <c r="F53" i="82"/>
  <c r="F59" i="82" s="1"/>
  <c r="I53" i="82"/>
  <c r="I59" i="82" s="1"/>
  <c r="L53" i="82"/>
  <c r="L59" i="82" s="1"/>
  <c r="K169" i="76"/>
  <c r="K550" i="76"/>
  <c r="K591" i="76"/>
  <c r="K188" i="76"/>
  <c r="K453" i="76"/>
  <c r="K363" i="76"/>
  <c r="K543" i="76"/>
  <c r="K109" i="76"/>
  <c r="K222" i="76"/>
  <c r="K421" i="76"/>
  <c r="K584" i="76"/>
  <c r="K607" i="76"/>
  <c r="K96" i="76"/>
  <c r="K306" i="76"/>
  <c r="K320" i="76"/>
  <c r="K160" i="76"/>
  <c r="K213" i="76"/>
  <c r="K397" i="76"/>
  <c r="J59" i="82" l="1"/>
  <c r="K59" i="82"/>
  <c r="M39" i="82"/>
  <c r="M29" i="82"/>
  <c r="M35" i="82"/>
  <c r="H59" i="82"/>
  <c r="M47" i="82"/>
  <c r="M45" i="82"/>
  <c r="M53" i="82"/>
  <c r="E59" i="82"/>
  <c r="M33" i="82"/>
  <c r="G59" i="82"/>
  <c r="K37" i="76" l="1"/>
  <c r="L37" i="76" s="1"/>
  <c r="K33" i="76"/>
  <c r="L33" i="76" s="1"/>
  <c r="K36" i="76"/>
  <c r="L36" i="76" s="1"/>
  <c r="K32" i="76"/>
  <c r="L32" i="76" s="1"/>
  <c r="K38" i="76"/>
  <c r="L38" i="76" s="1"/>
  <c r="K34" i="76"/>
  <c r="L34" i="76" s="1"/>
  <c r="M39" i="76" l="1"/>
  <c r="L39" i="76"/>
  <c r="L637" i="76" s="1"/>
  <c r="K39" i="76"/>
  <c r="M637" i="76" l="1"/>
  <c r="K9" i="76" s="1"/>
  <c r="C12" i="82"/>
  <c r="K637" i="76"/>
  <c r="F13" i="82" l="1"/>
  <c r="E13" i="82"/>
  <c r="C59" i="82"/>
  <c r="M13" i="82" l="1"/>
  <c r="M59" i="82" s="1"/>
  <c r="D50" i="82"/>
  <c r="D14" i="82"/>
  <c r="D10" i="82"/>
  <c r="D36" i="82"/>
  <c r="D30" i="82"/>
  <c r="D48" i="82"/>
  <c r="D40" i="82"/>
  <c r="D56" i="82"/>
  <c r="D20" i="82"/>
  <c r="D16" i="82"/>
  <c r="D26" i="82"/>
  <c r="D24" i="82"/>
  <c r="D18" i="82"/>
  <c r="D42" i="82"/>
  <c r="D22" i="82"/>
  <c r="D54" i="82"/>
  <c r="D34" i="82"/>
  <c r="D32" i="82"/>
  <c r="D52" i="82"/>
  <c r="D38" i="82"/>
  <c r="D44" i="82"/>
  <c r="D28" i="82"/>
  <c r="D46" i="82"/>
  <c r="D12" i="82"/>
  <c r="D59" i="82" l="1"/>
</calcChain>
</file>

<file path=xl/sharedStrings.xml><?xml version="1.0" encoding="utf-8"?>
<sst xmlns="http://schemas.openxmlformats.org/spreadsheetml/2006/main" count="2374" uniqueCount="1252">
  <si>
    <t>C4623</t>
  </si>
  <si>
    <t>11.1</t>
  </si>
  <si>
    <t xml:space="preserve">Soleira em granito cinza andorinha, L=15cm, E=2cm </t>
  </si>
  <si>
    <t>11.4</t>
  </si>
  <si>
    <t>MERCADO</t>
  </si>
  <si>
    <t xml:space="preserve">PINTURA </t>
  </si>
  <si>
    <t>12.1</t>
  </si>
  <si>
    <t>12.2</t>
  </si>
  <si>
    <t>Pintura em esmalte sintético 02 demãos em esquadrias de madeira</t>
  </si>
  <si>
    <t>13.2</t>
  </si>
  <si>
    <t>INSTALAÇÕES DE REDE ESTRUTURADA</t>
  </si>
  <si>
    <t>Patch Panel 19"  - 24 portas, Categoria 6</t>
  </si>
  <si>
    <t xml:space="preserve">un </t>
  </si>
  <si>
    <t xml:space="preserve">Guia de Cabos Vertical, fechado </t>
  </si>
  <si>
    <t xml:space="preserve">Guia de Cabos Superior, fechado </t>
  </si>
  <si>
    <t>14.1</t>
  </si>
  <si>
    <t>TUBULAÇÕES E CONEXÕES DE PVC RÍGIDO</t>
  </si>
  <si>
    <t>14.2</t>
  </si>
  <si>
    <t>DRENAGEM DE ÁGUAS PLUVIAIS</t>
  </si>
  <si>
    <t>ACESSÓRIOS</t>
  </si>
  <si>
    <t>Ralo hemisférico (formato abacaxi) de ferro fundido, Ø100mm</t>
  </si>
  <si>
    <t>17.1</t>
  </si>
  <si>
    <t xml:space="preserve">LOUÇAS E METAIS </t>
  </si>
  <si>
    <t>19.1</t>
  </si>
  <si>
    <t>SISTEMA DE PROTEÇÃO CONTRA DESCARGAS ATMOSFÉRICAS (SPDA)</t>
  </si>
  <si>
    <t>20.1</t>
  </si>
  <si>
    <t>21.1</t>
  </si>
  <si>
    <t>SERVIÇOS FINAIS</t>
  </si>
  <si>
    <t>Limpeza final da obra</t>
  </si>
  <si>
    <t>6.5</t>
  </si>
  <si>
    <t>VIDROS</t>
  </si>
  <si>
    <t>Peitoril em granito cinza, largura=17,00cm espessura variável e pingadeira</t>
  </si>
  <si>
    <t>11.3</t>
  </si>
  <si>
    <t>13.1</t>
  </si>
  <si>
    <t>CENTRO DE DISTRIBUIÇÃO</t>
  </si>
  <si>
    <t>ELETRODUTOS E ACESSÓRIOS</t>
  </si>
  <si>
    <t>CABOS E FIOS (CONDUTORES)</t>
  </si>
  <si>
    <t>ILUMINAÇÃO E TOMADAS</t>
  </si>
  <si>
    <t>Projetor com lâmpada de vapor metálico 150W</t>
  </si>
  <si>
    <t>EQUIPAMENTOS PASSIVOS</t>
  </si>
  <si>
    <t>CABOS EM PAR TRANÇADOS</t>
  </si>
  <si>
    <t>Cabo coaxial</t>
  </si>
  <si>
    <t>CABOS DE CONEXÃO</t>
  </si>
  <si>
    <t>TOMADAS</t>
  </si>
  <si>
    <t>CAIXAS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</si>
  <si>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</si>
  <si>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</si>
  <si>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</si>
  <si>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</si>
  <si>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</si>
  <si>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</si>
  <si>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</si>
  <si>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</si>
  <si>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</si>
  <si>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</si>
  <si>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</si>
  <si>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</si>
  <si>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15.11</t>
  </si>
  <si>
    <t>15.13</t>
  </si>
  <si>
    <t>15.14</t>
  </si>
  <si>
    <t>15.15</t>
  </si>
  <si>
    <t>15.16</t>
  </si>
  <si>
    <t>15.17</t>
  </si>
  <si>
    <t>un.</t>
  </si>
  <si>
    <t>Bancada em granito cinza andorinha - espessura 2cm, conforme projeto</t>
  </si>
  <si>
    <t>17.2</t>
  </si>
  <si>
    <t>17.3</t>
  </si>
  <si>
    <t>Pára-raios tipo Franklin em aço inox 3 pontas em haste de 3 m. x 1.1/2" tipo simples</t>
  </si>
  <si>
    <t>Custo TOTAL com BDI incluso</t>
  </si>
  <si>
    <t>Ministério da Educação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</si>
  <si>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</si>
  <si>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</si>
  <si>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</si>
  <si>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</si>
  <si>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</si>
  <si>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</si>
  <si>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</si>
  <si>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</si>
  <si>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</si>
  <si>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</si>
  <si>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</si>
  <si>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</si>
  <si>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</si>
  <si>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</si>
  <si>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</si>
  <si>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</si>
  <si>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</si>
  <si>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</si>
  <si>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</si>
  <si>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>Aterro apiloado em camadas de 0,20 m com material argilo - arenoso (entre baldrames)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</si>
  <si>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</si>
  <si>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</si>
  <si>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</si>
  <si>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5.2</t>
  </si>
  <si>
    <t>kg</t>
  </si>
  <si>
    <t>CONCRETO ARMADO PARA FUNDAÇÕES - VIGAS BALDRAMES</t>
  </si>
  <si>
    <t>6.1</t>
  </si>
  <si>
    <t>m</t>
  </si>
  <si>
    <t>3.2</t>
  </si>
  <si>
    <t>7.1</t>
  </si>
  <si>
    <t>7.2</t>
  </si>
  <si>
    <t>8.1</t>
  </si>
  <si>
    <t xml:space="preserve">SERVIÇOS PRELIMINARES </t>
  </si>
  <si>
    <t>Placa da obra - padrão Governo Federal</t>
  </si>
  <si>
    <t xml:space="preserve"> m²</t>
  </si>
  <si>
    <t>1.2</t>
  </si>
  <si>
    <t>SEINFRA</t>
  </si>
  <si>
    <t xml:space="preserve">Instalação provisória de água </t>
  </si>
  <si>
    <t>1.3</t>
  </si>
  <si>
    <t xml:space="preserve">Instalação provisória de energia elétrica em baixa tensão </t>
  </si>
  <si>
    <t>1.4</t>
  </si>
  <si>
    <t>Instalações provisórias de esgoto</t>
  </si>
  <si>
    <t>1.5</t>
  </si>
  <si>
    <t>Barracões provisórios (depósito, escritório, vestiário e refeitório) com piso cimentado</t>
  </si>
  <si>
    <t>1.6</t>
  </si>
  <si>
    <t xml:space="preserve">Locação da obra (execução de gabarito) </t>
  </si>
  <si>
    <t>2.2</t>
  </si>
  <si>
    <t>2.3</t>
  </si>
  <si>
    <t xml:space="preserve">SUPERESTRUTURA </t>
  </si>
  <si>
    <t>CONCRETO ARMADO PARA VERGAS</t>
  </si>
  <si>
    <t>ELEMENTOS VAZADOS</t>
  </si>
  <si>
    <t>ALVENARIA DE VEDAÇÃO</t>
  </si>
  <si>
    <t>Divisória de banheiros e sanitários em granito com espessura de 2cm polido assentado com argamassa traço 1:4</t>
  </si>
  <si>
    <t xml:space="preserve">ESQUADRIAS </t>
  </si>
  <si>
    <t>6.2</t>
  </si>
  <si>
    <t xml:space="preserve">Impermeabilização com tinta betuminosa em fundações, baldrames </t>
  </si>
  <si>
    <t>9.1</t>
  </si>
  <si>
    <t>9.3</t>
  </si>
  <si>
    <t>9.4</t>
  </si>
  <si>
    <t>9.6</t>
  </si>
  <si>
    <t>9.7</t>
  </si>
  <si>
    <t>10.1</t>
  </si>
  <si>
    <t>10.2</t>
  </si>
  <si>
    <t>Lastro de concreto magro (e=3,0 cm) - preparo mecânico</t>
  </si>
  <si>
    <t>Concreto para Fundação fck=25MPa, incluindo preparo, lançamento, adensamento.</t>
  </si>
  <si>
    <t>Concreto Bombeado fck=25MPa, incluindo preparo, lançamento e adensamento.</t>
  </si>
  <si>
    <t>CONCRETO ARMADO - PILARES</t>
  </si>
  <si>
    <t>CONCRETO ARMADO - VIGAS</t>
  </si>
  <si>
    <t>PORTAS DE MADEIRA</t>
  </si>
  <si>
    <t>Torneira para lavatório de mesa bica baixa Izy, código 1193.C37, Deca ou equivalente</t>
  </si>
  <si>
    <t>Cuba de Embutir Oval cor Branco Gelo, código L.37, DECA, ou equivalente, em bancada  ecomplementos (válvula, sifao e engate flexível cromados), exceto torneira.</t>
  </si>
  <si>
    <t xml:space="preserve">Chuveiro Maxi Ducha, LORENZETTI, com Mangueira plástica/desviador para duchas elétricas, cógigo 8010-A, LORENZETTI,  ou equivalente </t>
  </si>
  <si>
    <t>Torneira Acabamento para registro pequeno Linha Izy, código: 4900.C37.PQ, DECA ou equivalente (para chuveiros), Deca ou equivalente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</si>
  <si>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</si>
  <si>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</si>
  <si>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</si>
  <si>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Caixa de passagem 30x30cm em alvenaria com tampa de ferro fundido tipo leve</t>
  </si>
  <si>
    <t>Sumidouro em alvenaria 2,40 x 2,40 m</t>
  </si>
  <si>
    <t>Fossa séptica 2,30 x 2,30 m</t>
  </si>
  <si>
    <t>Válvula esfera Ø 3/4" NPT 300</t>
  </si>
  <si>
    <t>Marcação no Piso - 1 x 1m para hidrante</t>
  </si>
  <si>
    <t>Vergalhão CA - 25 # 10 mm2</t>
  </si>
  <si>
    <t>Armação aço CA-50, Diam. 6,3 (1/4) á 12,5mm(1/2) -Fornecimento/corte perda de 10%) / dobra / colocação.</t>
  </si>
  <si>
    <t>Armação de aço  CA-60 Diam. 3,4 a 6,0mm-Fornecimento/corte perda de 10%) / dobra / colocação.</t>
  </si>
  <si>
    <t>4.4</t>
  </si>
  <si>
    <t>Encunhamento (aperto de alvenaria) em tijolo cerâmicos maciços 5x10x20cm 1 vez (esp. 20cm), assentamento c/ argamassa traço1:6 (cimento e areia)</t>
  </si>
  <si>
    <t>Alvenaria de vedação de 1 vez em tijolos cerâmicos de 08 furos (dimensões nominais: 19x19x09); assentamento em argamassa no traço 1:2:8 (cimento, cal e areia)</t>
  </si>
  <si>
    <t>Fechadura de embutir completa, para portas internas</t>
  </si>
  <si>
    <t>6.3</t>
  </si>
  <si>
    <t>6.4</t>
  </si>
  <si>
    <t>20.2</t>
  </si>
  <si>
    <t>20.3</t>
  </si>
  <si>
    <t>20.4</t>
  </si>
  <si>
    <t>20.5</t>
  </si>
  <si>
    <t>20.6</t>
  </si>
  <si>
    <t>21.2</t>
  </si>
  <si>
    <t>21.3</t>
  </si>
  <si>
    <t>Caixa de passagem em alvenaria 30x30x12 com tampa de ferro fundido</t>
  </si>
  <si>
    <t>PORTAS DE VIDRO - PV</t>
  </si>
  <si>
    <t>6.6</t>
  </si>
  <si>
    <t xml:space="preserve">JANELAS DE ALUMÍNIO - JA </t>
  </si>
  <si>
    <t>7.5</t>
  </si>
  <si>
    <t>22.1</t>
  </si>
  <si>
    <t>22.2</t>
  </si>
  <si>
    <t>PAVIMENTAÇÃO EXTERNA</t>
  </si>
  <si>
    <t>22.3</t>
  </si>
  <si>
    <t>ESQUADRIA - GRADIL METÁLICO</t>
  </si>
  <si>
    <t>23.1</t>
  </si>
  <si>
    <t>24.1</t>
  </si>
  <si>
    <t>17.4</t>
  </si>
  <si>
    <t>17.5</t>
  </si>
  <si>
    <t>7.4</t>
  </si>
  <si>
    <t>FERRAGENS E ACESSÓRIOS</t>
  </si>
  <si>
    <t>Corte e reparo em cabeça de estaca</t>
  </si>
  <si>
    <t>Forma de madeira comum para Fundações  - reaproveitamento 5X</t>
  </si>
  <si>
    <t>FUNDAÇÃO DO CASTELO D'ÁGUA</t>
  </si>
  <si>
    <t>Estaca a trado (broca) d=30 cm com concreto fck=15 Mpa (sem armação) - 7 m</t>
  </si>
  <si>
    <t>1.7</t>
  </si>
  <si>
    <t>22.4</t>
  </si>
  <si>
    <t>22.5</t>
  </si>
  <si>
    <t xml:space="preserve">Piso cerâmico antiderrapante PEI V - 40 x 40 cm - incl. rejunte - conforme projeto </t>
  </si>
  <si>
    <t>73838/1</t>
  </si>
  <si>
    <t>73942/2</t>
  </si>
  <si>
    <t>73990/1</t>
  </si>
  <si>
    <t>74254/2</t>
  </si>
  <si>
    <t>74106/1</t>
  </si>
  <si>
    <t>74065/2</t>
  </si>
  <si>
    <t>74131/5</t>
  </si>
  <si>
    <t>74209/1</t>
  </si>
  <si>
    <t>73805/1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</si>
  <si>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</si>
  <si>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</si>
  <si>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</si>
  <si>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</si>
  <si>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</si>
  <si>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</si>
  <si>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INSTALAÇÃO DE GÁS COMBUSTÍVEL</t>
  </si>
  <si>
    <t>SISTEMA DE PROTEÇÃO CONTRA INCÊNDIO</t>
  </si>
  <si>
    <t>SISTEMA DE EXAUSTÃO MECÂNICA</t>
  </si>
  <si>
    <t>CASTELO D'ÁGUA</t>
  </si>
  <si>
    <t xml:space="preserve">Subtotal </t>
  </si>
  <si>
    <t>3.3</t>
  </si>
  <si>
    <t>3.4</t>
  </si>
  <si>
    <t>5.3</t>
  </si>
  <si>
    <t>9.8</t>
  </si>
  <si>
    <t>3.5</t>
  </si>
  <si>
    <t>11.5</t>
  </si>
  <si>
    <t>11.6</t>
  </si>
  <si>
    <t>14.5</t>
  </si>
  <si>
    <t>14.6</t>
  </si>
  <si>
    <t>14.7</t>
  </si>
  <si>
    <t>14.11</t>
  </si>
  <si>
    <t>14.15</t>
  </si>
  <si>
    <t>14.16</t>
  </si>
  <si>
    <t>15.12</t>
  </si>
  <si>
    <t>15.19</t>
  </si>
  <si>
    <t>15.20</t>
  </si>
  <si>
    <t>15.21</t>
  </si>
  <si>
    <t>15.23</t>
  </si>
  <si>
    <t>15.24</t>
  </si>
  <si>
    <t>15.25</t>
  </si>
  <si>
    <t>15.26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</si>
  <si>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</si>
  <si>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</si>
  <si>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</si>
  <si>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</si>
  <si>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</si>
  <si>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</si>
  <si>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</si>
  <si>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</si>
  <si>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</si>
  <si>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18.1</t>
  </si>
  <si>
    <t>18.2</t>
  </si>
  <si>
    <t>18.3</t>
  </si>
  <si>
    <t>18.4</t>
  </si>
  <si>
    <t>18.5</t>
  </si>
  <si>
    <t>18.6</t>
  </si>
  <si>
    <t>INSTALAÇÕES DE CLIMATIZAÇÃO</t>
  </si>
  <si>
    <t>22.6</t>
  </si>
  <si>
    <t>22.7</t>
  </si>
  <si>
    <t>22.8</t>
  </si>
  <si>
    <t>22.9</t>
  </si>
  <si>
    <t>22.10</t>
  </si>
  <si>
    <t>22.11</t>
  </si>
  <si>
    <t>22.12</t>
  </si>
  <si>
    <t>23.2</t>
  </si>
  <si>
    <t>1.8</t>
  </si>
  <si>
    <t>Grama batatais em placas</t>
  </si>
  <si>
    <t>PORTAS EM ALUMÍNIO</t>
  </si>
  <si>
    <t>Piso podotátil de alerta em borracha integrado 30x30cm, assentamento com argamassa (fornecimento e assentamento)</t>
  </si>
  <si>
    <t>Piso podotátil direcional em borracha integrado 30x30cm, assentamento com argamassa (fornecimento e assentamento)</t>
  </si>
  <si>
    <t>Piso tátil de alerta em placas pré-moldadas - 5MPa</t>
  </si>
  <si>
    <t>Piso tátil direcional em placas pré-moldadas - 5MPa</t>
  </si>
  <si>
    <t>74065/1</t>
  </si>
  <si>
    <t>Pintura em esmalte sintético 02 demãos em rodameio de madeira</t>
  </si>
  <si>
    <t>C2910</t>
  </si>
  <si>
    <t xml:space="preserve">Prateleiras e escaninhos em mdf </t>
  </si>
  <si>
    <t>Tela de nylon de proteção- fixada na esquadria</t>
  </si>
  <si>
    <t>Rampa de acesso em concreto não estrutural</t>
  </si>
  <si>
    <t>cj</t>
  </si>
  <si>
    <t>C1869</t>
  </si>
  <si>
    <t>C0544</t>
  </si>
  <si>
    <t>C2045</t>
  </si>
  <si>
    <t>C0864</t>
  </si>
  <si>
    <t>C4642</t>
  </si>
  <si>
    <t>C4635</t>
  </si>
  <si>
    <t>74072/3</t>
  </si>
  <si>
    <t>DISJUNTORES</t>
  </si>
  <si>
    <t>74130/5</t>
  </si>
  <si>
    <t>74130/6</t>
  </si>
  <si>
    <t>74131/4</t>
  </si>
  <si>
    <t>74131/8</t>
  </si>
  <si>
    <t>73886/1</t>
  </si>
  <si>
    <t>74220/1</t>
  </si>
  <si>
    <t>Banheira Embutir em plástico tipo PVC, 77x45x20cm, Burigotto ou equivalente</t>
  </si>
  <si>
    <t>15.4</t>
  </si>
  <si>
    <t>Conjunto de mastros para bandeiras em tubo ferro galvanizado telescópico (alt= 7m (3mx2" + 4mx1 1/2")</t>
  </si>
  <si>
    <t>Projetor com lâmpada de vapor metálico 250W</t>
  </si>
  <si>
    <t>17.9</t>
  </si>
  <si>
    <t>17.10</t>
  </si>
  <si>
    <t>17.11</t>
  </si>
  <si>
    <t>17.12</t>
  </si>
  <si>
    <t>C4065</t>
  </si>
  <si>
    <t>C0361</t>
  </si>
  <si>
    <t>Luminária de emergência com lampada fluorescente 9W de 1 hora</t>
  </si>
  <si>
    <t>14.17</t>
  </si>
  <si>
    <t>Lastro de concreto magro, e=3,0 cm-reparo mecânico</t>
  </si>
  <si>
    <t>Bacia Convencional Studio Kids, código PI.16, para valvula de descarga, em louca branca,  assento plastico, anel de vedação, tubo pvc ligacao - fornecimento e instalacao, Deca ou equivalente</t>
  </si>
  <si>
    <t>Quadro de medição - fornecimento e instalação</t>
  </si>
  <si>
    <t>Roda meio em madeira (largura=10cm)</t>
  </si>
  <si>
    <t>Vidro liso temperado incolor, espessura 6mm- fornecimento e instalação</t>
  </si>
  <si>
    <t>Vidro liso temperado incolor, espessura 10mm- fornecimento e instalação</t>
  </si>
  <si>
    <t>Alça de içamento</t>
  </si>
  <si>
    <t>Suporte de luz piloto</t>
  </si>
  <si>
    <t>Suporte para cinto de segurança</t>
  </si>
  <si>
    <t>Suporte para Pára-raio</t>
  </si>
  <si>
    <t>Escada interna e externa tipo marinheiro, inclusive pintura</t>
  </si>
  <si>
    <t>Chapa de aço carbono de alta resistência a corrosão e de qualidade estrutural e solda interna e externa, para confecção do reservatorioconforme projeto</t>
  </si>
  <si>
    <t>Tapume de chapa de madeira compensada, 6mm (40x2,00m, frente do terreno)</t>
  </si>
  <si>
    <t>Conector de bronze para haste de 5/8" e cabo de 50 mm²</t>
  </si>
  <si>
    <t>Pintura em latex acrílico 02 demãos sobre paredes internas, externas</t>
  </si>
  <si>
    <t>Arandelas de sobrepor com 1 lâmpada fluorescente compacta de 60W</t>
  </si>
  <si>
    <t>Luminária de piso, com lâmpada vapor metálico 70W</t>
  </si>
  <si>
    <t>C4624</t>
  </si>
  <si>
    <t>16.9</t>
  </si>
  <si>
    <t>16.10</t>
  </si>
  <si>
    <t>Placa de sinalização em pvc cod 1 - (348x348) Proibido fumar</t>
  </si>
  <si>
    <t>Placa de sinalização em pvc cod 6 - (348x348) Perigo Inflamável</t>
  </si>
  <si>
    <t>União 3/4" NPT 300</t>
  </si>
  <si>
    <t>Niple 3/4" NPT 300</t>
  </si>
  <si>
    <t>Tê redução 3/4"x1/2"</t>
  </si>
  <si>
    <t>Redução 1/2" x 1/4"</t>
  </si>
  <si>
    <t>Niple 1/2" NPT 300</t>
  </si>
  <si>
    <t xml:space="preserve">Luva de redução 3/4 x 1/2" </t>
  </si>
  <si>
    <t>Regulador 1º estagio com manometro</t>
  </si>
  <si>
    <t>Mangueira Flexivel</t>
  </si>
  <si>
    <t>Regulador 2º estágio com registro</t>
  </si>
  <si>
    <t>Luva de redução 1/4" x 1/2"</t>
  </si>
  <si>
    <t>Niple 1/4" NPT 300</t>
  </si>
  <si>
    <t>Joelho 1/2" NPT 300</t>
  </si>
  <si>
    <t>Manômetro NPT 1/4", 0 a 300 psi</t>
  </si>
  <si>
    <t>Abrigo para Central de GLP, em concreto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</si>
  <si>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</si>
  <si>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</si>
  <si>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</si>
  <si>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</si>
  <si>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</si>
  <si>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</si>
  <si>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</si>
  <si>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</si>
  <si>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16.20</t>
  </si>
  <si>
    <t>16.21</t>
  </si>
  <si>
    <t>Envelopamento de concreto - 3cm</t>
  </si>
  <si>
    <t>Marcação no Piso - 1 x 1m para extintor</t>
  </si>
  <si>
    <t>Presilha em latão</t>
  </si>
  <si>
    <t>Haste tipo coopperweld 5/8" x 2,40m.</t>
  </si>
  <si>
    <t>Caixa de inspeção, PVC de 12", com tampa de ferro fundido,conforme detalhe no projeto</t>
  </si>
  <si>
    <t>Caixa de equalização de potências 200x200mm em aço com barramento, expessura  6 mm</t>
  </si>
  <si>
    <t>22.13</t>
  </si>
  <si>
    <t>Obra: Proinfância - Tipo  1</t>
  </si>
  <si>
    <t>CAIXA DÁGUA - 30.000L</t>
  </si>
  <si>
    <t>Estaca a trado (broca) d=20 cm com concreto fck=15 Mpa (sem armação)</t>
  </si>
  <si>
    <t>CONCRETO ARMADO PARA FUNDAÇÕES - BLOCOS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</si>
  <si>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</si>
  <si>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</si>
  <si>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</si>
  <si>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</si>
  <si>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Pintura em latex PVA 02 demãos sobre teto</t>
  </si>
  <si>
    <t>Bancos de concreto</t>
  </si>
  <si>
    <t>C2290</t>
  </si>
  <si>
    <t>Sondagem do terreno ( um furo de 7m a cada 200 m²)</t>
  </si>
  <si>
    <t xml:space="preserve">Porta de Vidro temperado - PV1 - 175x230, com ferragens, conforme projeto de esquadrias </t>
  </si>
  <si>
    <t>Porta de correr - PA5 - 240x210  com vidro - conforme projeto de esquadrias, inclusive ferragens</t>
  </si>
  <si>
    <t>Porta de abrir - PA6 - 120x185 - veneziana- conforme projeto de esquadrias, inclusive ferragens</t>
  </si>
  <si>
    <t>Porta de abrir - PA7 - 160+90x210 - veneziana- conforme projeto de esquadrias, inclusive ferragens</t>
  </si>
  <si>
    <t>Janela de Alumínio - JA-01, 70x125, completa conforme projeto de esquadrias - Guilhotina</t>
  </si>
  <si>
    <t>Janela de Alumínio - JA-02, 110x145, completa conforme projeto de esquadrias - Guilhotina</t>
  </si>
  <si>
    <t>Janela de Alumínio - JA-04, 140x145, completa conforme projeto de esquadrias - Guilhotina</t>
  </si>
  <si>
    <t>Janela de Alumínio - JA-05, 200x105, completa conforme projeto de esquadrias - Fixa</t>
  </si>
  <si>
    <t>9.2</t>
  </si>
  <si>
    <t>9.5</t>
  </si>
  <si>
    <t>9.9</t>
  </si>
  <si>
    <t>9.10</t>
  </si>
  <si>
    <t>Revestimento cerâmico de paredes PEI IV - cerâmica 10 x 10 cm - incl. rejunte - conforme projeto - amarelo</t>
  </si>
  <si>
    <t>C4294</t>
  </si>
  <si>
    <t xml:space="preserve">IMPERMEABILIZAÇÃO </t>
  </si>
  <si>
    <t xml:space="preserve">Porta de Madeira - PM1 - 70x210, folha lisa com chapa metalica, incluso ferragens, conforme projeto de esquadrias </t>
  </si>
  <si>
    <t xml:space="preserve">Porta de Madeira - PM4 - 80x210, folha lisa com chapa metalica, incluso ferragens, conforme projeto de esquadrias </t>
  </si>
  <si>
    <t>Porta de Madeira - PM5 - 80x210, com barra e chapa metálica e visor, incluso ferragens, conforme projeto de esquadrias</t>
  </si>
  <si>
    <t>Porta de Madeira - PM3 - 80x210, barra e chapa metálica, incluso ferragens, conforme projeto de esquadrias</t>
  </si>
  <si>
    <t>Porta de Madeira - PM2 - 80x210, com veneziana, incluso ferragens, conforme projeto de esquadrias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</si>
  <si>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</si>
  <si>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</si>
  <si>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</si>
  <si>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</si>
  <si>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JA-10, 140x150,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</si>
  <si>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</si>
  <si>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</si>
  <si>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Janela de Alumínio - JA-13, 420x150, completa conforme projeto de esquadrias - Maxim-ar - incluso vidro liso incolor, espessura 6mm</t>
  </si>
  <si>
    <t>Janela de Alumínio - JA-14, 560x100, completa conforme projeto de esquadrias - Maxim-ar - incluso vidro liso incolor, espessura 6mm</t>
  </si>
  <si>
    <t>Janela de Alumínio - JA-15, 560x150, completa conforme projeto de esquadrias - Maxim-ar -incluso vidro liso incolor, espessura 6mm</t>
  </si>
  <si>
    <t>Verga e contravergas pré-moldada em concreto armado fck 15Mpa - 10x10cm, conforme projeto.</t>
  </si>
  <si>
    <t>Telha Sanduiche metalica</t>
  </si>
  <si>
    <t>Banco e acabamento em granito</t>
  </si>
  <si>
    <t>C2284</t>
  </si>
  <si>
    <t>C2285</t>
  </si>
  <si>
    <t>Rufo em chapa de aço galvanizado nr. 24, desenvolvimento 25 cm</t>
  </si>
  <si>
    <t>Forro de gesso acartonado estruturado - montagem e instalação</t>
  </si>
  <si>
    <t>Prateleira,acabamentos em granito cinza andorinha - espessura 2cm, conforme projeto</t>
  </si>
  <si>
    <t>Forma de madeira comum para Fundações  - reaproveitamento 10X</t>
  </si>
  <si>
    <t>Forma de madeira comum para Fundções  - reaproveitamento 10X</t>
  </si>
  <si>
    <t>Armação aço CA-50, para 1,0 m³ de concreto</t>
  </si>
  <si>
    <t>Concreto fck=25MPa, incluindo preparo, lançamento e adensamento.</t>
  </si>
  <si>
    <t>Forma em chapa de madeira compensada plastificada- Pilares</t>
  </si>
  <si>
    <t>Forma madeira comp. plastificada 12mm p/ Estrutura corte/ Montagem/ Escoramento/ Desforma-  Vigas</t>
  </si>
  <si>
    <t>Cobogó de concreto (elemento vazado)  - (6x40x40cm) assentado com argamassa traço 1:4 (cimento, areia)</t>
  </si>
  <si>
    <t>7.3</t>
  </si>
  <si>
    <t>7.6</t>
  </si>
  <si>
    <t>Pingadeira (chapim) em concreto</t>
  </si>
  <si>
    <t>Calha em chapa metalica Nº 22 desenvolvimento de 50 cm</t>
  </si>
  <si>
    <t>Contrapiso e=5,0cm</t>
  </si>
  <si>
    <t xml:space="preserve">Camada regularizadora e=2,0cm </t>
  </si>
  <si>
    <t>Piso cimentado desempenado com acabamento liso e=3,0cm com junta plastica acabada 1,2m</t>
  </si>
  <si>
    <t>Pintura de base epoxi sobre piso</t>
  </si>
  <si>
    <t xml:space="preserve">Piso cerâmico antiderrapante PEI V - 60 x 60 cm - incl. rejunte - conforme projeto </t>
  </si>
  <si>
    <t>Piso vinílico em manta e=2,0mm</t>
  </si>
  <si>
    <t xml:space="preserve">Soleira em granito cinza andorinha, L=30cm, E=2cm </t>
  </si>
  <si>
    <t>Passeio em concreto desempenado com junta plastica a cada 1,20m, e=7cm</t>
  </si>
  <si>
    <t xml:space="preserve">Meio -fio (guia) de concreto pré-moldado, rejuntado com argamassa, incluindo escavação e reaterro </t>
  </si>
  <si>
    <t>Pavimetação em blocos intertravado de concreto, e= 6,0cm, FCK 35MPa, assentados sobre colchão de areia</t>
  </si>
  <si>
    <t>Colchão de areia e=10cm</t>
  </si>
  <si>
    <t>Porta de compesando de madeira - PM6 - 60x100, folha lisa revestida com laminado melamínico, incluso ferragens, conforme projeto de esquadrias</t>
  </si>
  <si>
    <t>Porta de abrir - PA2 - 80x210 em chapa de alumínio com veneziana- conforme projeto de esquadrias, inclusive ferragens</t>
  </si>
  <si>
    <t>Porta de abrir - PA3 - 160x210 em chapa de alumínio com veneziana- conforme projeto de esquadrias, inclusive ferragens</t>
  </si>
  <si>
    <t>Porta de correr - PA4 - 450x210  conforme projeto de esquadrias, inclusive ferragens</t>
  </si>
  <si>
    <t>6.7</t>
  </si>
  <si>
    <t xml:space="preserve">Porta de Vidro temperado - PV2 - 110x230, de abir,com ferragens, conforme projeto de esquadrias </t>
  </si>
  <si>
    <t>Bandeiras fixas de vidro para porta PV2, conforme projeto 175x35</t>
  </si>
  <si>
    <t>Vidro fixo - JA-03, 140x115, completa conforme projeto de esquadrias</t>
  </si>
  <si>
    <t>ALVENARIA DA MURETA</t>
  </si>
  <si>
    <t>Portão de abrir com gradil metálico e tela de aço galvanizado, inclusive pintura - fornecimento e instalação</t>
  </si>
  <si>
    <t>MURETA</t>
  </si>
  <si>
    <t>Lastro de concreto magro, e=3,0 cm-preparo mecânico</t>
  </si>
  <si>
    <t>Bacia Sanitária Convencional, código Izy P.11, DECA, ou equivalente com acessórios- fornecimento e instalação</t>
  </si>
  <si>
    <t>Valvula de descarga 1 1/2", com registro, acabamento em metal cromado - fornecimento e instalação</t>
  </si>
  <si>
    <t>Assento Poliéster com abertura frontal Vogue Plus, Linha Conforto, cor Branco Gelo, código AP.52, DECA, ou equivalente</t>
  </si>
  <si>
    <t>Lavatório pequeno Ravena/Izy cor branco gelo, com coluna suspensa, código L915 DECA ou equivalente</t>
  </si>
  <si>
    <t>15.22</t>
  </si>
  <si>
    <t>15.27</t>
  </si>
  <si>
    <t>15.28</t>
  </si>
  <si>
    <t>15.29</t>
  </si>
  <si>
    <t>Bacia Sanitária Vogue Plus, Linha Conforto com abertura, cor Branco Gelo, código P.51,  DECA, ou equivalente p/ de descarga, com acessórios, bolsa de borracha para ligacao, tubo pvc ligacao - fornecimento e instalação</t>
  </si>
  <si>
    <t>Torneira de parede de uso geral para jardim ou tanque</t>
  </si>
  <si>
    <t>Tanque Grande (40 L) cor Branco Gelo, código TQ.03, DECA, ou equivalente incluso torneira cromada</t>
  </si>
  <si>
    <t>Barra metálica com pintura azul para proteção dos espelhos e chuveiro infantil d=1 1/4"</t>
  </si>
  <si>
    <t>11.2</t>
  </si>
  <si>
    <t>MURETA - VIGAS BALDRAME</t>
  </si>
  <si>
    <t>MURETA - BLOCOS</t>
  </si>
  <si>
    <t>CONCRETO ARMADO - MURETA - PILARES</t>
  </si>
  <si>
    <t>Forma madeira comp. plastificada 12mm p/ Estrutura corte/ Montagem/ Escoramento/ Desforma</t>
  </si>
  <si>
    <t>Edificação principal do Proinfância 1</t>
  </si>
  <si>
    <t>Reboco para paredes internas, externas, pórticos, vigas, traço 1:4,5  - espessura 0,5 cm</t>
  </si>
  <si>
    <t>Tubo de Aço Galvanizado Ø 3/4", inclusive conexões</t>
  </si>
  <si>
    <t>Tela metálica para ventilação com requadro em alumínio</t>
  </si>
  <si>
    <t>Chapa metalica (alumínio) 0,8*0,5x 1mm para as portas - fornecimento e instalação</t>
  </si>
  <si>
    <t>Fita anticorrosiva 5cmx30m (2 camadas)</t>
  </si>
  <si>
    <t>SISTEMAS DE PISOS INTERNOS E EXTERNOS (PAVIMENTAÇÃO)</t>
  </si>
  <si>
    <t>Escavação de vala para aterramento</t>
  </si>
  <si>
    <t>C3478</t>
  </si>
  <si>
    <t>Parafuso fenda em aço inox 4,2 x 32mm e bucha de nylon</t>
  </si>
  <si>
    <t>Duto de ligação 1000 X 0.80mm</t>
  </si>
  <si>
    <t>Chapéu chines em aluminio</t>
  </si>
  <si>
    <t>Bucha de redução PVC longa 50mm-40mm</t>
  </si>
  <si>
    <t>Tubo de PVC rígido 100mm, fornec. e instalação</t>
  </si>
  <si>
    <t>Tubo de PVC rígido 40mm, fornec. e instalação</t>
  </si>
  <si>
    <t>Tubo de PVC rígido 150mm, fornec. e instalação</t>
  </si>
  <si>
    <t>Tubo de PVC rígido 50mm, fornec. e instalação</t>
  </si>
  <si>
    <t>Tubo de PVC rígido 75mm, fornec. e instalação</t>
  </si>
  <si>
    <t>Curva PVC 90º curta - 40mm - fornecimento e instalação</t>
  </si>
  <si>
    <t>Joelho PVC 45º 100mm - fornecimento e instalação</t>
  </si>
  <si>
    <t>Joelho PVC 45º 75mm - fornecimento e instalação</t>
  </si>
  <si>
    <t>Joelho PVC 45º 50mm - fornecimento e instalação</t>
  </si>
  <si>
    <t>Joelho PVC 45º 40mm - fornecimento e instalação</t>
  </si>
  <si>
    <t>Joelho PVC 90º 100mm - fornecimento e instalação</t>
  </si>
  <si>
    <t>Joelho PVC 90º 50mm - fornecimento e instalação</t>
  </si>
  <si>
    <t>Joelho PVC 90º 40mm - fornecimento e instalação</t>
  </si>
  <si>
    <t>Joelho PVC 90 com anel para esgoto secundario - 40mm - 1 1/2" - fornecimento e instalação</t>
  </si>
  <si>
    <t>Junção PVC simples 100mm-50mm - fornecimento e instalação</t>
  </si>
  <si>
    <t>Junção PVC simples 100mm-75mm - fornecimento e instalação</t>
  </si>
  <si>
    <t>Junção PVC simples 100mm-100mm - fornecimento e instalação</t>
  </si>
  <si>
    <t>Junção PVC simples 75mm-50mm - fornecimento e instalação</t>
  </si>
  <si>
    <t>Junção PVC simples 75mm-75mm - fornecimento e instalação</t>
  </si>
  <si>
    <t>Redução excêntrica PVC 100mm-50mm - fornecimento e instalação</t>
  </si>
  <si>
    <t>Redução excêntrica PVC 75mm-50mm - fornecimento e instalação</t>
  </si>
  <si>
    <t>Tê PVC 45º - 40mm - fornecimento e instalação</t>
  </si>
  <si>
    <t>Tê PVC 90º - 40mm - fornecimento e instalação</t>
  </si>
  <si>
    <t>Tê PVC sanitario 150mm-100mm - fornecimento e instalação</t>
  </si>
  <si>
    <t>Tê PVC sanitario 100mm-50mm - fornecimento e instalação</t>
  </si>
  <si>
    <t>Tê PVC sanitario 50mm-50mm - fornecimento e instalação</t>
  </si>
  <si>
    <t>Ralo sifonado, PVC 100x100X40mm</t>
  </si>
  <si>
    <t>Caixa sifonada 150x185x75mm</t>
  </si>
  <si>
    <t>Caixa sifonada 150x150x50mm</t>
  </si>
  <si>
    <t>Tubo de descarga VDE 38mm</t>
  </si>
  <si>
    <t>Tubo de ligação latao cromado com canopla para vaso sanitario</t>
  </si>
  <si>
    <t>Luva soldável com rosca 25mm - 3/4"</t>
  </si>
  <si>
    <t>Tubo PVC soldável Ø 20 mm, fornecimento e instalação</t>
  </si>
  <si>
    <t>Tubo PVC soldável Ø 25 mm, fornecimento e instalação</t>
  </si>
  <si>
    <t>Tubo PVC soldável Ø 32 mm, fornecimento e instalação</t>
  </si>
  <si>
    <t>Tê soldavel com rosca bolsa central - 20mm - 1/2"</t>
  </si>
  <si>
    <t>TUBULAÇÕES E CONEXÕES - METAIS</t>
  </si>
  <si>
    <t>Bucha de redução sold. curta 32mm - 25mm, fornecimento e instalação</t>
  </si>
  <si>
    <t>Bucha de redução sold. curta 60mm - 50mm, fornecimento e instalação</t>
  </si>
  <si>
    <t>Bucha de redução sold. curta 75mm - 60mm, fornecimento e instalação</t>
  </si>
  <si>
    <t>Bucha de redução sold. curta 85mm - 75mm, fornecimento e instalação</t>
  </si>
  <si>
    <t>Bucha de redução sold. longa 50mm-25mm, fornecimento e instalação</t>
  </si>
  <si>
    <t>Bucha de redução sold. longa 50mm-32mm, fornecimento e instalação</t>
  </si>
  <si>
    <t>Bucha de redução sold. longa 60mm-25mm, fornecimento e instalação</t>
  </si>
  <si>
    <t>Bucha de redução sold. longa 75mm-50mm, fornecimento e instalação</t>
  </si>
  <si>
    <t>Bucha de redução sold. longa 85mm-60mm, fornecimento e instalação</t>
  </si>
  <si>
    <t>Joelho 45 soldável - 25mm, fornecimento e instalação</t>
  </si>
  <si>
    <t>Joelho 45 soldável - 32mm, fornecimento e instalação</t>
  </si>
  <si>
    <t>Joelho 45 soldável - 50mm, fornecimento e instalação</t>
  </si>
  <si>
    <t>Joelho 45 soldável - 75mm, fornecimento e instalação</t>
  </si>
  <si>
    <t>Joelho 45 soldável - 85mm, fornecimento e instalação</t>
  </si>
  <si>
    <t>Joelho 90 soldável - 110mm, fornecimento e instalação</t>
  </si>
  <si>
    <t>Joelho 90 soldável - 20mm, fornecimento e instalação</t>
  </si>
  <si>
    <t>Joelho 90 soldável - 25mm, fornecimento e instalação</t>
  </si>
  <si>
    <t>Joelho 90 soldável - 32mm, fornecimento e instalação</t>
  </si>
  <si>
    <t>Joelho 90 soldável - 50mm, fornecimento e instalação</t>
  </si>
  <si>
    <t>Joelho 90 soldável - 60mm, fornecimento e instalação</t>
  </si>
  <si>
    <t>Joelho 90 soldável - 75mm, fornecimento e instalação</t>
  </si>
  <si>
    <t>Joelho 90 soldável - 85mm, fornecimento e instalação</t>
  </si>
  <si>
    <t>Joelho de redução 90º soldavel 32mm-25mm, fornecimento e instalação</t>
  </si>
  <si>
    <t>Tê 90 soldável - 110mm, fornecimento e instalação</t>
  </si>
  <si>
    <t>Tê 90 soldável - 25mm, fornecimento e instalação</t>
  </si>
  <si>
    <t>Tê 90 soldável - 32mm, fornecimento e instalação</t>
  </si>
  <si>
    <t>Tê 90 soldável - 50mm, fornecimento e instalação</t>
  </si>
  <si>
    <t>Tê 90 soldável - 60mm, fornecimento e instalação</t>
  </si>
  <si>
    <t>Tê 90 soldável - 75mm, fornecimento e instalação</t>
  </si>
  <si>
    <t>Tê 90 soldável - 85mm, fornecimento e instalação</t>
  </si>
  <si>
    <t>Tê de redução 90 soldavel - 32mm - 25mm, fornecimento e instalação</t>
  </si>
  <si>
    <t>Tê de redução 90 soldavel - 50mm - 25mm, fornecimento e instalação</t>
  </si>
  <si>
    <t>Tê de redução 90 soldavel - 75mm - 50mm, fornecimento e instalação</t>
  </si>
  <si>
    <t>Tê de redução 90 soldavel - 75mm - 60mm, fornecimento e instalação</t>
  </si>
  <si>
    <t>Tê de redução 90 soldavel - 85mm - 60mm, fornecimento e instalação</t>
  </si>
  <si>
    <t>Tê de redução 90 soldavel - 85mm - 75mm, fornecimento e instalação</t>
  </si>
  <si>
    <t>Joelho 90º soldavel com bucha de latão - 25mm - 3/4", fornecimento e instalação</t>
  </si>
  <si>
    <t>Joelho de redução 90º soldavel com bucha latão - 25mm - 1/2", fornecimento e instalação</t>
  </si>
  <si>
    <t>Luva de redução soldavel com bucha latão - 25mm - 1/2", fornecimento e instalação</t>
  </si>
  <si>
    <t>Tê redução 90º soldavel com bucha latão B central - 25mm - 1/2", fornecimento e instalação</t>
  </si>
  <si>
    <t>Tê soldavel com bucha latão bolsa central - 25mm - 3/4", fornecimento e instalação</t>
  </si>
  <si>
    <t>Joelho 90 soldavel com rosca 20mm - 1/2", fornecimento e instalação</t>
  </si>
  <si>
    <t>Adaptador soldavel com flange livre para caixa d'agua - 85mm - 3", fornecimento e instalação</t>
  </si>
  <si>
    <t>Adaptador soldavel com flange livre para caixa d'agua - 20mm - 1/2", fornecimento e instalação</t>
  </si>
  <si>
    <t>Adaptador sol. curto com bolsa-rosca para registro - 20mm - 1/2", fornecimento e instalação</t>
  </si>
  <si>
    <t>Adaptador sol. curto com bolsa-rosca para registro - 110mm - 4", fornecimento e instalação</t>
  </si>
  <si>
    <t>Adaptador sol. curto com bolsa-rosca para registro - 25mm - 3/4", fornecimento e instalação</t>
  </si>
  <si>
    <t>Adaptador sol. curto com bolsa-rosca para registro - 32mm - 1", fornecimento e instalação</t>
  </si>
  <si>
    <t>Adaptador sol. curto com bolsa-rosca para registro - 50mm - 1 1/2", fornecimento e instalação</t>
  </si>
  <si>
    <t>Adaptador sol. curto com bolsa-rosca para registro - 60mm - 2", fornecimento e instalação</t>
  </si>
  <si>
    <t>Adaptador sol. curto com bolsa-rosca para registro - 75mm - 2 1/2", fornecimento e instalação</t>
  </si>
  <si>
    <t>Adaptador sol. curto com bolsa-rosca para registro - 85mm - 3", fornecimento e instalação</t>
  </si>
  <si>
    <t>Tubo PVC soldável Ø 50 mm, fornecimento e instalação</t>
  </si>
  <si>
    <t>Tubo PVC soldável Ø 60 mm, fornecimento e instalação</t>
  </si>
  <si>
    <t>Tubo PVC soldável Ø 75mm, fornecimento e instalação</t>
  </si>
  <si>
    <t>Tubo PVC soldável Ø 85mm, fornecimento e instalação</t>
  </si>
  <si>
    <t>Tubo PVC soldável Ø 110mm, fornecimento e instalação</t>
  </si>
  <si>
    <t>Registro de esfera 1/2", fornecimento e instalação</t>
  </si>
  <si>
    <t>Registro de gaveta com canopla cromada - 1/2", fornecimento e instalação</t>
  </si>
  <si>
    <t>Registro esfera borboleta bruto PVC - 1/2", fornecimento e instalação</t>
  </si>
  <si>
    <t>Registro bruto de gaveta 2", fornecimento e instalação</t>
  </si>
  <si>
    <t>Registro bruto de gaveta 2 1/2", fornecimento e instalação</t>
  </si>
  <si>
    <t>Registro bruto de gaveta 3", fornecimento e instalação</t>
  </si>
  <si>
    <t>Registro bruto de gaveta 4", fornecimento e instalação</t>
  </si>
  <si>
    <t>Registro de gaveta com canopla cromada 1", fornecimento e instalação</t>
  </si>
  <si>
    <t>Registro de gaveta com canopla cromada 1 1/2", fornecimento e instalação</t>
  </si>
  <si>
    <t>Registro de gaveta com canopla cromada 3/4", fornecimento e instalação</t>
  </si>
  <si>
    <t>Registro de pressão com canopla cromada 3/4", fornecimento e instalação</t>
  </si>
  <si>
    <t>Conjunto motobomba trifasico BC-21 R 1 1/2 3 CV</t>
  </si>
  <si>
    <t>Tê aço galvanizado 2 1/2"</t>
  </si>
  <si>
    <t>Extintor CO2 - 6KG</t>
  </si>
  <si>
    <t>Extintor ABC - 6KG</t>
  </si>
  <si>
    <t xml:space="preserve">Emboço para paredes internas e externas traço 1:2:9 - preparo manual - espessura 2,0 cm </t>
  </si>
  <si>
    <t xml:space="preserve">Emboço paulista para paredes externas traço 1:2:9 - preparo manual - espessura 2,5 cm </t>
  </si>
  <si>
    <t>Pintura epoxi - 02 demãos</t>
  </si>
  <si>
    <t>9.11</t>
  </si>
  <si>
    <t>9.12</t>
  </si>
  <si>
    <t>Cotovelo 45º galvanizado 2 1/2"</t>
  </si>
  <si>
    <t>Cotovelo 90º galvanizado 2 1/2"</t>
  </si>
  <si>
    <t>Niple duplo aço galvanizado 2 1/2"</t>
  </si>
  <si>
    <t>Tubo aço carbono 2 1/2"</t>
  </si>
  <si>
    <t>Tubo aço galvanizado 65mm - 2 1/2"2 1/2"</t>
  </si>
  <si>
    <t>Adaptador storz - roscas internas 2 1/2"</t>
  </si>
  <si>
    <t>Chave para conexão de mangueira tipo stroz engate rápido - dupla 1 1/2" x 1 1/2"</t>
  </si>
  <si>
    <t>Esguicho jato solido 1 1/2" 16mm</t>
  </si>
  <si>
    <t>Niple paralelo em ferro maleavél 2 1/2"</t>
  </si>
  <si>
    <t>Redução giratória tipo Storz - 2 1/2 x 1 1/2"</t>
  </si>
  <si>
    <t>Registro globo 2 1/2" 45º</t>
  </si>
  <si>
    <t>Tampão cego com corrente tipo storz 1 1/2"</t>
  </si>
  <si>
    <t>Registro bruto de gaveta insutrial 2 1/2"</t>
  </si>
  <si>
    <t>Válvula de retenção vertical 2 1/2"</t>
  </si>
  <si>
    <t>14.3</t>
  </si>
  <si>
    <t>14.4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</si>
  <si>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</si>
  <si>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</si>
  <si>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</si>
  <si>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</si>
  <si>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</si>
  <si>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</si>
  <si>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</si>
  <si>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</si>
  <si>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</si>
  <si>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</si>
  <si>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</si>
  <si>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</si>
  <si>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</si>
  <si>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</si>
  <si>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</si>
  <si>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</si>
  <si>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</si>
  <si>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</si>
  <si>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</si>
  <si>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</si>
  <si>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</si>
  <si>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17.6</t>
  </si>
  <si>
    <t>17.8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</si>
  <si>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</si>
  <si>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</si>
  <si>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</si>
  <si>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</si>
  <si>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</si>
  <si>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</si>
  <si>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</si>
  <si>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</si>
  <si>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</si>
  <si>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</si>
  <si>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</si>
  <si>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</si>
  <si>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</si>
  <si>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</si>
  <si>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</si>
  <si>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</si>
  <si>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14.8</t>
  </si>
  <si>
    <t>14.9</t>
  </si>
  <si>
    <t>14.10</t>
  </si>
  <si>
    <t>14.12</t>
  </si>
  <si>
    <t>14.13</t>
  </si>
  <si>
    <t>14.14</t>
  </si>
  <si>
    <t>14.18</t>
  </si>
  <si>
    <t>14.19</t>
  </si>
  <si>
    <t>Curva PVC 90º curta - 75mm - fornecimento e instalação</t>
  </si>
  <si>
    <t>Joelho PVC 90º 75mm - fornecimento e instalação</t>
  </si>
  <si>
    <t>Tê PVC sanitario 75mm-75mm - fornecimento e instalação</t>
  </si>
  <si>
    <t>Caixa de areia sem grelha 80x80cm</t>
  </si>
  <si>
    <t>Joelho 45 - 100mm, fornecimento e instalação</t>
  </si>
  <si>
    <t>Joelho 90 - 100mm, fornecimento e instalação</t>
  </si>
  <si>
    <t>Tê sanitario - 100mm - 100mm, fornecimento e instalação</t>
  </si>
  <si>
    <t>Curva curta 90 - 100mm, fornecimento e instalação</t>
  </si>
  <si>
    <t>União de ferro conico macho-femea  2 1/2"</t>
  </si>
  <si>
    <t>Tubo de PVC Ø150mm, fornecimento e instalação</t>
  </si>
  <si>
    <t>Tubo de PVC Ø100mm, fornecimento e instalação</t>
  </si>
  <si>
    <t>19.2</t>
  </si>
  <si>
    <t>Tubo PVC soldável Ø 25 mm, inclusive conexões</t>
  </si>
  <si>
    <t>Joelho 45 - 25mm, fornecimento e instalação</t>
  </si>
  <si>
    <t xml:space="preserve">Emassamento de paredes internas com massa acrílica - 02 demãos </t>
  </si>
  <si>
    <t>Dispositivo de proteção contra surto - 175V - 40KA</t>
  </si>
  <si>
    <t>Dispositivo de proteção contra surto - 175V - 80KA</t>
  </si>
  <si>
    <t>Tomada universal, circular, 2P+T, 10A, cor branca, completa</t>
  </si>
  <si>
    <t>Tomada universal, circular, 2P+T, 20A, cor branca, completa</t>
  </si>
  <si>
    <t>Quadro de Distribuição de embutir, completo, (para 08 disjuntores monopolares, com barramento para as fases, neutro e para proteção, metálico, pintura eletrostática epóxi cor bege, c/ porta, trinco e acessórios)</t>
  </si>
  <si>
    <t>Quadro de Distribuição de embutir, completo, (para 18 disjuntores monopolares, com barramento para as fases, neutro e para proteção, metálico, pintura eletrostática epóxi cor bege, c/ porta, trinco e acessórios)</t>
  </si>
  <si>
    <t>Quadro de Distribuição de embutir, completo, (para 24 disjuntores monopolares, com barramento para as fases, neutro e para proteção, metálico, pintura eletrostática epóxi cor bege, c/ porta, trinco e acessórios)</t>
  </si>
  <si>
    <t>Caixa inspeção aterramento 250x250x400mm</t>
  </si>
  <si>
    <t>Eletroduto PVC flexível corrugado reforçado, Ø20mm (DN 3/4"), inclusive conexões</t>
  </si>
  <si>
    <t>Eletroduto PVC flexível corrugado reforçado, Ø25mm (DN 1"), inclusive conexões</t>
  </si>
  <si>
    <t>ELETROCALHAS</t>
  </si>
  <si>
    <t>Interruptor bipolar DR - 100A</t>
  </si>
  <si>
    <t>Interruptor bipolar DR - 25A</t>
  </si>
  <si>
    <t>Caixa de passagem 40x40cm em alvenaria com tampa de ferro fundido tipo leve</t>
  </si>
  <si>
    <t>Switch de 48 portas</t>
  </si>
  <si>
    <t>Cabo UTP -6 (24AWG)</t>
  </si>
  <si>
    <t>Eletrocalha lisa tipo U 100x100mm com tampa, inclusive conexões</t>
  </si>
  <si>
    <t>Eletrocalha lisa tipo U 200x50mm com tampa, inclusive conexões</t>
  </si>
  <si>
    <t>Eletrocalha lisa tipo U 100x50mm com tampa, inclusive conexões</t>
  </si>
  <si>
    <t>Eletrocalha lisa tipo U 150x50mm com tampa, inclusive conexões</t>
  </si>
  <si>
    <t>Eletrocalha lisa tipo U 50x50mm com tampa, inclusive conexões</t>
  </si>
  <si>
    <t>Eletrocalha lisa tipo U 75x50mm com tampa, inclusive conexões</t>
  </si>
  <si>
    <t>Eletrocalha lisa tipo U 75x75mm com tampa, inclusive conexões</t>
  </si>
  <si>
    <t>Cabos de conexões – Patch cord categoria 6  - 2,5 metros</t>
  </si>
  <si>
    <t>Perfil de montagem</t>
  </si>
  <si>
    <t>Anel organizador de cabos</t>
  </si>
  <si>
    <t>Bandeja deslizante perfurada</t>
  </si>
  <si>
    <t>Guias de cabos simples</t>
  </si>
  <si>
    <t>Guia de Cabos Vertical</t>
  </si>
  <si>
    <t>Eletroduto PVC flexivel 1", inclusive conexões</t>
  </si>
  <si>
    <t>Eletroduto PVC flexivel 3/4", inclusive conexões</t>
  </si>
  <si>
    <t>Caixa de passagem PVC 4x2" - fornecimento e instalação</t>
  </si>
  <si>
    <t>INSTALAÇÕES ELÉTRICAS - 220V</t>
  </si>
  <si>
    <t>Suporte vertical eletrocalha 120x146mm</t>
  </si>
  <si>
    <t>Suporte vertical eletrocalha 120x160mm</t>
  </si>
  <si>
    <t>Suporte vertical eletrocalha 70x125mm</t>
  </si>
  <si>
    <t>Suporte vertical eletrocalha 70x81mm</t>
  </si>
  <si>
    <t>Suporte vertical eletrocalha 70x96mm</t>
  </si>
  <si>
    <t>Suporte vertical eletrocalha 95x114mm</t>
  </si>
  <si>
    <t>Tala plana perfurada 50mm</t>
  </si>
  <si>
    <t>Tala plana perfurada 75mm</t>
  </si>
  <si>
    <t>Guarda corpo de 1,0m de altura</t>
  </si>
  <si>
    <t>Preparo de superfície: jateamento abrasivo ao metal branco (interno e externo), padrão AS 3.</t>
  </si>
  <si>
    <t>Acabamento interno: duas demãos de espessura seca de primer Epóxi</t>
  </si>
  <si>
    <t>Acabamento externo: uma demão de espessura seca de primer Epóxi</t>
  </si>
  <si>
    <t>Pintura Externa: uma demão de poliuretano na cor amarelo</t>
  </si>
  <si>
    <t>C4409</t>
  </si>
  <si>
    <t>Estrutura metalica em tesouras</t>
  </si>
  <si>
    <t>Cumeeira em perfil ondulado de aço zincado</t>
  </si>
  <si>
    <t>Caixa de gordura simples - CG 37cm</t>
  </si>
  <si>
    <t>Caixa de passagem modulada DN 30cm</t>
  </si>
  <si>
    <t>Caixa de inspeção 60x60cm</t>
  </si>
  <si>
    <t>Terminal de Ventilação 50mm</t>
  </si>
  <si>
    <t>Tê PVC sanitario 100mm-75mm - fornecimento e instalação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</si>
  <si>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</si>
  <si>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</si>
  <si>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</si>
  <si>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</si>
  <si>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</si>
  <si>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</si>
  <si>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</si>
  <si>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</si>
  <si>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2.3.2</t>
  </si>
  <si>
    <t>2.3.3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</si>
  <si>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</si>
  <si>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</si>
  <si>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</si>
  <si>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</si>
  <si>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</si>
  <si>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</si>
  <si>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</si>
  <si>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</si>
  <si>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</si>
  <si>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</si>
  <si>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</si>
  <si>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</si>
  <si>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</si>
  <si>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</si>
  <si>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</si>
  <si>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</si>
  <si>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</si>
  <si>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</si>
  <si>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</si>
  <si>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</si>
  <si>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</si>
  <si>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</si>
  <si>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</si>
  <si>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</si>
  <si>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</si>
  <si>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</si>
  <si>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</si>
  <si>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</si>
  <si>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4.4.1</t>
  </si>
  <si>
    <t>4.4.2</t>
  </si>
  <si>
    <t>4.4.3</t>
  </si>
  <si>
    <t>4.4.4</t>
  </si>
  <si>
    <t>5.1.1</t>
  </si>
  <si>
    <t>5.2.1</t>
  </si>
  <si>
    <t>5.2.2</t>
  </si>
  <si>
    <t>5.2.3</t>
  </si>
  <si>
    <t>5.2.4</t>
  </si>
  <si>
    <t>5.2.5</t>
  </si>
  <si>
    <t>5.3.1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</si>
  <si>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</si>
  <si>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</si>
  <si>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</si>
  <si>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</si>
  <si>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</si>
  <si>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</si>
  <si>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</si>
  <si>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</si>
  <si>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</si>
  <si>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</si>
  <si>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</si>
  <si>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</si>
  <si>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</si>
  <si>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</si>
  <si>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</si>
  <si>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</si>
  <si>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</si>
  <si>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</si>
  <si>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</si>
  <si>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</si>
  <si>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</si>
  <si>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</si>
  <si>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</si>
  <si>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</si>
  <si>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</si>
  <si>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</si>
  <si>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</si>
  <si>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</si>
  <si>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</si>
  <si>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</si>
  <si>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</si>
  <si>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</si>
  <si>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</si>
  <si>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</si>
  <si>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6.6.1</t>
  </si>
  <si>
    <t>6.6.2</t>
  </si>
  <si>
    <t>6.6.3</t>
  </si>
  <si>
    <t>6.7.1</t>
  </si>
  <si>
    <t>6.7.2</t>
  </si>
  <si>
    <t>6.7.3</t>
  </si>
  <si>
    <t>6.7.4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</si>
  <si>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</si>
  <si>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</si>
  <si>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</si>
  <si>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</si>
  <si>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</si>
  <si>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</si>
  <si>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</si>
  <si>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</si>
  <si>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</si>
  <si>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</si>
  <si>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</si>
  <si>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</si>
  <si>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</si>
  <si>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</si>
  <si>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</si>
  <si>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12.1.1</t>
  </si>
  <si>
    <t>12.1.2</t>
  </si>
  <si>
    <t>12.2.1</t>
  </si>
  <si>
    <t>12.2.2</t>
  </si>
  <si>
    <t>12.2.3</t>
  </si>
  <si>
    <t>12.2.4</t>
  </si>
  <si>
    <t>12.2.5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</si>
  <si>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</si>
  <si>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</si>
  <si>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</si>
  <si>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</si>
  <si>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</si>
  <si>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</si>
  <si>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</si>
  <si>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</si>
  <si>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C0492</t>
  </si>
  <si>
    <t>C0490</t>
  </si>
  <si>
    <t>C0503</t>
  </si>
  <si>
    <t>C0498</t>
  </si>
  <si>
    <t>C0500</t>
  </si>
  <si>
    <t>C0504</t>
  </si>
  <si>
    <t>C0505</t>
  </si>
  <si>
    <t>C0508</t>
  </si>
  <si>
    <t>18.1.1</t>
  </si>
  <si>
    <t>18.1.2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</si>
  <si>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</si>
  <si>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</si>
  <si>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</si>
  <si>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</si>
  <si>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</si>
  <si>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</si>
  <si>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</si>
  <si>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</si>
  <si>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</si>
  <si>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</si>
  <si>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</si>
  <si>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</si>
  <si>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</si>
  <si>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</si>
  <si>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</si>
  <si>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</si>
  <si>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</si>
  <si>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</si>
  <si>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</si>
  <si>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</si>
  <si>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C1161</t>
  </si>
  <si>
    <t>18.3.10</t>
  </si>
  <si>
    <t>C1160</t>
  </si>
  <si>
    <t>18.3.11</t>
  </si>
  <si>
    <t>C1159</t>
  </si>
  <si>
    <t>18.3.12</t>
  </si>
  <si>
    <t>C1155</t>
  </si>
  <si>
    <t>18.3.13</t>
  </si>
  <si>
    <t>C1154</t>
  </si>
  <si>
    <t>18.3.14</t>
  </si>
  <si>
    <t>18.3.15</t>
  </si>
  <si>
    <t>18.3.16</t>
  </si>
  <si>
    <t>18.3.17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</si>
  <si>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</si>
  <si>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</si>
  <si>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</si>
  <si>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</si>
  <si>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</si>
  <si>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</si>
  <si>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</si>
  <si>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</si>
  <si>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</si>
  <si>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</si>
  <si>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</si>
  <si>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</si>
  <si>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</si>
  <si>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</si>
  <si>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</si>
  <si>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</si>
  <si>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</si>
  <si>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</si>
  <si>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</si>
  <si>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</si>
  <si>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</si>
  <si>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</si>
  <si>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</si>
  <si>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</si>
  <si>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</si>
  <si>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</si>
  <si>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18.5.16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</si>
  <si>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</si>
  <si>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</si>
  <si>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</si>
  <si>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</si>
  <si>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</si>
  <si>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</si>
  <si>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</si>
  <si>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</si>
  <si>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</si>
  <si>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</si>
  <si>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</si>
  <si>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</si>
  <si>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</si>
  <si>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</si>
  <si>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C4533</t>
  </si>
  <si>
    <t>C4530</t>
  </si>
  <si>
    <t>C4531</t>
  </si>
  <si>
    <t>C4540</t>
  </si>
  <si>
    <t>C4412</t>
  </si>
  <si>
    <t>C4567</t>
  </si>
  <si>
    <t>C4568</t>
  </si>
  <si>
    <t>C4562</t>
  </si>
  <si>
    <t>19.3</t>
  </si>
  <si>
    <t>19.4</t>
  </si>
  <si>
    <t>20.1.1</t>
  </si>
  <si>
    <t>20.2.1</t>
  </si>
  <si>
    <t>20.2.2</t>
  </si>
  <si>
    <t>20.3.1</t>
  </si>
  <si>
    <t>20.4.1</t>
  </si>
  <si>
    <t>20.5.1</t>
  </si>
  <si>
    <t>20.6.1</t>
  </si>
  <si>
    <t>20.6.2</t>
  </si>
  <si>
    <t>20.6.3</t>
  </si>
  <si>
    <t>20.6.4</t>
  </si>
  <si>
    <t>23.1.1</t>
  </si>
  <si>
    <t>23.1.2</t>
  </si>
  <si>
    <t>23.1.3</t>
  </si>
  <si>
    <t>23.1.4</t>
  </si>
  <si>
    <t>23.1.5</t>
  </si>
  <si>
    <t>23.1.6</t>
  </si>
  <si>
    <t>23.1.7</t>
  </si>
  <si>
    <t>23.2.1</t>
  </si>
  <si>
    <t>23.2.2</t>
  </si>
  <si>
    <t>C4627</t>
  </si>
  <si>
    <t>C4628</t>
  </si>
  <si>
    <t>PR. UNIT.(R$) SEM BDI</t>
  </si>
  <si>
    <t>PR. UNIT.(R$) COM BDI</t>
  </si>
  <si>
    <t>Bucha de redução sold. curta 110mm - 85mm, fornecimento e instalação</t>
  </si>
  <si>
    <t>Forro em fibra mineral removível (1250x625x16mm) apoiado sobre perfil metálico "T" invertido 24mm</t>
  </si>
  <si>
    <t>15.18</t>
  </si>
  <si>
    <t>Conector mini-Bar em bronze estanhado Tel-583</t>
  </si>
  <si>
    <t>Disjuntor unipolar termomagnético 10A</t>
  </si>
  <si>
    <t>Disjuntor unipolar termomagnético 16A</t>
  </si>
  <si>
    <t>Disjuntor unipolar termomagnético 20A</t>
  </si>
  <si>
    <t>Disjuntor unipolar termomagnético 25A</t>
  </si>
  <si>
    <t>Disjuntor tripolar termomagnético 32A</t>
  </si>
  <si>
    <t>Adaptador soldavel com flange livre para caixa d'agua - 100mm - 4", fornecimento e instalação</t>
  </si>
  <si>
    <t>Tê de redução 90 soldavel - 50mm - 32mm, fornecimento e instalação</t>
  </si>
  <si>
    <t>Registro bruto de gaveta 3/4", fornecimento e instalação</t>
  </si>
  <si>
    <t>Junção simples - 100mm - 100mm, fornecimento e instalação</t>
  </si>
  <si>
    <t>ORSE</t>
  </si>
  <si>
    <t>09519</t>
  </si>
  <si>
    <t>Eletroduto Aço Galvanizado DN 32mm (1 1/4"), inclusive conexões</t>
  </si>
  <si>
    <t>Tala plana perfurada 100mm</t>
  </si>
  <si>
    <t>Caixa para abrigo de mangueira - 90x60v17cm</t>
  </si>
  <si>
    <t>Mangueiras de incêndio de nylon -  1 1/2" 16mm</t>
  </si>
  <si>
    <t>Placa de sinalização em pvc cod 25 - (200x200) Hidrante de incendio</t>
  </si>
  <si>
    <t>Placa de sinalização em pvc cod 17 - (250x125) Mensagem "Saída"</t>
  </si>
  <si>
    <t>Placa de sinalização em pvc cod 23 - (200x200) Extintor de Incêndio</t>
  </si>
  <si>
    <t>Placa de sinalização em pvc cod 12 e 13- (250x125) Saída de emergência</t>
  </si>
  <si>
    <t>Joelho 90 - 25mm, fornecimento e instalação</t>
  </si>
  <si>
    <t>Caixa de areia 40x40x40 com fundo de brita nº 1</t>
  </si>
  <si>
    <t>17.29</t>
  </si>
  <si>
    <t>Tampão de FoFo 50x50cm</t>
  </si>
  <si>
    <t>Eletroduto Aço Galvanizado , Ø 1", fornecimento e instalação</t>
  </si>
  <si>
    <t>Eletroduto Aço Galvanizado , Ø 1.1/4", fornecimento e instalação</t>
  </si>
  <si>
    <t>Tomada modular RJ-45 Categoria 6 (completa)</t>
  </si>
  <si>
    <t>Conector de TV Tipo F (Coaxial) com placa</t>
  </si>
  <si>
    <t>Chapisco de aderência em paredes internas, externas, vigas, platibanda e calhas</t>
  </si>
  <si>
    <t>Disjuntor unipolar termomagnético 32A</t>
  </si>
  <si>
    <t>Disjuntor tripolar termomagnético 10A</t>
  </si>
  <si>
    <t>Disjuntor tripolar termomagnético 25A</t>
  </si>
  <si>
    <t>Disjuntor tripolar termomagnético 80A</t>
  </si>
  <si>
    <t>Disjuntor tripolar termomagnético 175A</t>
  </si>
  <si>
    <t>Interruptor bipolar DR -80A</t>
  </si>
  <si>
    <t>Eletroduto Aço Galvanizado DN 100mm (2"), inclusive conexões</t>
  </si>
  <si>
    <t>Eletroduto Aço Galvanizado DN 125mm (3"), inclusive conexões</t>
  </si>
  <si>
    <t>16.19</t>
  </si>
  <si>
    <t>Eletroduto Aço Galvanizado , Ø 2", fornecimento e instalação</t>
  </si>
  <si>
    <t>Mini-rack de parede 19" x 8u x 450mm - fornecimento e instalação</t>
  </si>
  <si>
    <t>Access Point Wireless 2.4 GHz - 300Mpbs - fornecimento e instalação</t>
  </si>
  <si>
    <t xml:space="preserve">Alvenaria de vedação de 1/2 vez em tijolos cerâmicos de 08 furos (dimensões nominais: 39x19x09); assentamento em argamassa no traço 1:2:8 (cimento, cal e areia) </t>
  </si>
  <si>
    <t>Alvenaria de vedação horizontal em tijolos cerâmicos Dimensões nominais: 14x19x39; assentamento em argamassa no traço 1:2:8 (cimento, cal e areia) para parede externa</t>
  </si>
  <si>
    <t>Alvenaria de vedação de 1/2 vez em tijolos cerâmicos (dimensões nominais: 39x19x09); assentamento em argamassa no traço 1:2:8 (cimento, cal e areia)  para parede interna</t>
  </si>
  <si>
    <t>Cabo de cobre nu 16 mm2</t>
  </si>
  <si>
    <t>Cabo de cobre nu 35 mm2</t>
  </si>
  <si>
    <t>Cabo de cobre nu 50 mm2</t>
  </si>
  <si>
    <t>Espelho cristal esp. 4mm sem moldura de madeira</t>
  </si>
  <si>
    <t>Sistema de ancoragem com 6 nichos, conforme projeto</t>
  </si>
  <si>
    <t>Caixa de Passagem PVC 4x2" - fornecimento e instalaçao</t>
  </si>
  <si>
    <t>Caixa de Passagem PVC 4x4" - fornecimento e instalaçao</t>
  </si>
  <si>
    <t>Caixa de passage PVC Octogonal 3" - fornecimento e instalação</t>
  </si>
  <si>
    <t>Interruptor 1 tecla paralela</t>
  </si>
  <si>
    <t>Interruptor 1 tecla simples</t>
  </si>
  <si>
    <t>Interruptor 2 teclas simples</t>
  </si>
  <si>
    <t>Interruptor 1 tecla paralela e tomada</t>
  </si>
  <si>
    <t>Eletrocalha lisa com tampa 50 x 25 mm, inclusive conexões</t>
  </si>
  <si>
    <t>Central PABX 24 portas</t>
  </si>
  <si>
    <t>Luminárias embutir 2x36W completa</t>
  </si>
  <si>
    <t>Luminárias sobrepor 2x36W completa</t>
  </si>
  <si>
    <t>Luminárias embutir 2x16W completa</t>
  </si>
  <si>
    <t>Disjuntor unipolar termomagnético 40A</t>
  </si>
  <si>
    <t>Disjuntor tripolar termomagnético 225A</t>
  </si>
  <si>
    <t>Interruptor bipolar DR -63A</t>
  </si>
  <si>
    <t>Eletroduto Aço Galvanizado DN 25mm (1"), inclusive conexões</t>
  </si>
  <si>
    <t>Quadro de Distribuição de embutir, completo, (para 50 disjuntores monopolares, com barramento para as fases, neutro e para proteção, metálico, pintura eletrostática epóxi cor bege, c/ porta, trinco e acessórios)</t>
  </si>
  <si>
    <t>Eletroduto PVC flexível corrugado reforçado, Ø16mm (DN 1/2"), inclusive conexões</t>
  </si>
  <si>
    <t>Eletroduto PVC flexível corrugado reforçado, Ø32mm (DN 1 1/4"), inclusive conexões</t>
  </si>
  <si>
    <t>Eletroduto PVC flexível rigido roscavel, Ø40mm (DN 1 1/2"), inclusive conexões</t>
  </si>
  <si>
    <t>Eletroduto PVC flexível rigido roscavel, Ø50mm (DN 2"), inclusive conexões</t>
  </si>
  <si>
    <t>Eletroduto Aço Galvanizado DN 62mm (2 1/2"), inclusive conexões</t>
  </si>
  <si>
    <t>Gradil metalico e tela de aço galvanizado , inclusive pintura - fornecimento e instalação (GR1, GR2, GR3, GR4)</t>
  </si>
  <si>
    <t>Portão de abrir em chapa de aço perfurada, inclusive pintura - fornecimento e instalação (PF1 e PF2)</t>
  </si>
  <si>
    <t>Coifa de Centro em Aço Inox de 1500x1000x600</t>
  </si>
  <si>
    <t>EDIFICAÇÃO</t>
  </si>
  <si>
    <t>3.3.5</t>
  </si>
  <si>
    <t>3.3.6</t>
  </si>
  <si>
    <t>3.4.5</t>
  </si>
  <si>
    <t>3.4.6</t>
  </si>
  <si>
    <t>3.5.3</t>
  </si>
  <si>
    <t>3.5.4</t>
  </si>
  <si>
    <t>4.2.4</t>
  </si>
  <si>
    <t>PAVIMENTAÇÃO INTERNA</t>
  </si>
  <si>
    <t>10.1.8</t>
  </si>
  <si>
    <t>10.1.9</t>
  </si>
  <si>
    <t>10.1.10</t>
  </si>
  <si>
    <t>10.1.11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</si>
  <si>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</si>
  <si>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</si>
  <si>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</si>
  <si>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</si>
  <si>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</si>
  <si>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</si>
  <si>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</si>
  <si>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</si>
  <si>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</si>
  <si>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</si>
  <si>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</si>
  <si>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</si>
  <si>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</si>
  <si>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</si>
  <si>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</si>
  <si>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</si>
  <si>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</si>
  <si>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</si>
  <si>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</si>
  <si>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</si>
  <si>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</si>
  <si>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</si>
  <si>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</si>
  <si>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</si>
  <si>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</si>
  <si>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</si>
  <si>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</si>
  <si>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</si>
  <si>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</si>
  <si>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</si>
  <si>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</si>
  <si>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</si>
  <si>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</si>
  <si>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</si>
  <si>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</si>
  <si>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</si>
  <si>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</si>
  <si>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</si>
  <si>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</si>
  <si>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</si>
  <si>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</si>
  <si>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</si>
  <si>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</si>
  <si>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</si>
  <si>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</si>
  <si>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</si>
  <si>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12.1.49</t>
  </si>
  <si>
    <t>12.1.50</t>
  </si>
  <si>
    <t>12.1.51</t>
  </si>
  <si>
    <t>12.1.52</t>
  </si>
  <si>
    <t>12.1.53</t>
  </si>
  <si>
    <t>12.1.54</t>
  </si>
  <si>
    <t>12.1.55</t>
  </si>
  <si>
    <t>12.1.56</t>
  </si>
  <si>
    <t>12.1.57</t>
  </si>
  <si>
    <t>12.1.58</t>
  </si>
  <si>
    <t>12.1.59</t>
  </si>
  <si>
    <t>12.1.60</t>
  </si>
  <si>
    <t>12.1.61</t>
  </si>
  <si>
    <t>12.1.62</t>
  </si>
  <si>
    <t>12.1.63</t>
  </si>
  <si>
    <t>12.1.64</t>
  </si>
  <si>
    <t>12.1.65</t>
  </si>
  <si>
    <t>12.1.66</t>
  </si>
  <si>
    <t>12.1.67</t>
  </si>
  <si>
    <t>12.2.6</t>
  </si>
  <si>
    <t>12.2.7</t>
  </si>
  <si>
    <t>12.2.8</t>
  </si>
  <si>
    <t>12.2.9</t>
  </si>
  <si>
    <t>12.2.10</t>
  </si>
  <si>
    <t>12.2.11</t>
  </si>
  <si>
    <t>12.2.12</t>
  </si>
  <si>
    <t>13.1.7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</si>
  <si>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</si>
  <si>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</si>
  <si>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</si>
  <si>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#10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</si>
  <si>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</si>
  <si>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</si>
  <si>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Condutor de cobre unipolar, isolação em PVC/70ºC, camada de proteção em PVC, não propagador de chamas, classe de tensão 750V, encordoamento classe 5, flexível, com a seguinte seção nominal: #35 mm²</t>
  </si>
  <si>
    <t>Condutor de cobre unipolar, isolação em PVC/70ºC, camada de proteção em PVC, não propagador de chamas, classe de tensão 750V, encordoamento classe 5, flexível, com a seguinte seção nominal: #50 mm²</t>
  </si>
  <si>
    <t>Condutor de cobre unipolar, isolação em PVC/70ºC, camada de proteção em PVC, não propagador de chamas, classe de tensão 750V, encordoamento classe 5, flexível, com a seguinte seção nominal: #70 mm²</t>
  </si>
  <si>
    <t>Condutor de cobre unipolar, isolação em PVC/70ºC, camada de proteção em PVC, não propagador de chamas, classe de tensão 750V, encordoamento classe 5, flexível, com a seguinte seção nominal: #95 mm²</t>
  </si>
  <si>
    <t>Condutor de cobre unipolar, isolação em PVC/70ºC, camada de proteção em PVC, não propagador de chamas, classe de tensão 750V, encordoamento classe 5, flexível, com a seguinte seção nominal: #120 mm²</t>
  </si>
  <si>
    <t>18.2.8</t>
  </si>
  <si>
    <t>18.2.9</t>
  </si>
  <si>
    <t>18.2.10</t>
  </si>
  <si>
    <t>18.2.11</t>
  </si>
  <si>
    <t>18.2.12</t>
  </si>
  <si>
    <t>18.2.13</t>
  </si>
  <si>
    <t>18.2.14</t>
  </si>
  <si>
    <t>18.2.15</t>
  </si>
  <si>
    <t>18.2.16</t>
  </si>
  <si>
    <t>18.2.17</t>
  </si>
  <si>
    <t>18.2.18</t>
  </si>
  <si>
    <t>GERAIS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</si>
  <si>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</si>
  <si>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</si>
  <si>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</si>
  <si>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</si>
  <si>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</si>
  <si>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</si>
  <si>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</si>
  <si>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</si>
  <si>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</si>
  <si>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</si>
  <si>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20.4.2</t>
  </si>
  <si>
    <t>20.4.3</t>
  </si>
  <si>
    <t>20.5.2</t>
  </si>
  <si>
    <t>20.6.5</t>
  </si>
  <si>
    <t>20.6.6</t>
  </si>
  <si>
    <t>23.2.3</t>
  </si>
  <si>
    <t>23.2.4</t>
  </si>
  <si>
    <t>23.2.5</t>
  </si>
  <si>
    <t>23.2.6</t>
  </si>
  <si>
    <t>23.2.7</t>
  </si>
  <si>
    <t>23.2.8</t>
  </si>
  <si>
    <t>23.2.9</t>
  </si>
  <si>
    <t>23.2.10</t>
  </si>
  <si>
    <t>23.2.11</t>
  </si>
  <si>
    <t>23.2.12</t>
  </si>
  <si>
    <t>Rodapé vinílico h=5cm</t>
  </si>
  <si>
    <t>10.1.12</t>
  </si>
  <si>
    <t>15.30</t>
  </si>
  <si>
    <t>21.4</t>
  </si>
  <si>
    <t>Exaustor mecânico para banheiro 80m3/h com duto flexível - kit</t>
  </si>
  <si>
    <t>15.31</t>
  </si>
  <si>
    <t>Fechamento com chapa de aço perfurada, inclusive perfis metálicos para suporte e pintura - fornecimento e instalação</t>
  </si>
  <si>
    <t>Luminária com aletas embutir 2x36 completa</t>
  </si>
  <si>
    <t>Cadeira articulada para banho, fornecimento e instalação</t>
  </si>
  <si>
    <t>Gancho metálico para mochilas, fornecimento e instalação</t>
  </si>
  <si>
    <t>Cabide metálico Izy, código 2060.C37, Deca ou equivalente, fornecimento e instalação</t>
  </si>
  <si>
    <t>Barra de apoio de chuveiro PNE, em "L", Linha conforto código 2335.I.ESC, fornecimento e instalação</t>
  </si>
  <si>
    <t>Barra de apoio de canto para lavatório, aço inox polido,Celite ou equivalente, fornecimento e instalação</t>
  </si>
  <si>
    <t>Barra de apoio, Linha conforto, código 2310.I.080.ESC, aço inox polido, DECA ou equivalente, fornecimento e instalação</t>
  </si>
  <si>
    <t>Dispenser Toalha Linha Excellence, código 7007, Melhoramentos ou equivalente, fornecimento e instalação</t>
  </si>
  <si>
    <t>Dispenser Saboneteira Linha Excellence, código 7009, Melhoramentos ou equivalente, fornecimento e instalação</t>
  </si>
  <si>
    <t>Assento plástico Izy, código AP.01, DECA, fornecimento e instalação</t>
  </si>
  <si>
    <t>Papeleira Metálica Linha Izy, código 2020.C37, DECA ou equivalente, fornecimento e instalação</t>
  </si>
  <si>
    <t>Ducha Higiênica com registro e derivação Izy, código 1984.C37. ACT.CR, DECA, ou equivalente, fornecimento e instalação</t>
  </si>
  <si>
    <t>Torneira elétrica LorenEasy, LORENZETTI ou equivalente, fornecimento e instalação</t>
  </si>
  <si>
    <t>Torneira elétrica Fortti Maxi, com mangueira plastica, código 79004, LORENZETTI ou equivalente, fornecimento e instalação</t>
  </si>
  <si>
    <t>Lavatório de canto suspenso com mesa, linha Izy código L101.17, DECA ou equivalente, com válvula, sifão e engate flexivel cromados, fornecimento e instalação</t>
  </si>
  <si>
    <r>
      <t>Obra</t>
    </r>
    <r>
      <rPr>
        <sz val="10"/>
        <rFont val="Arial"/>
        <family val="2"/>
      </rPr>
      <t>: Projeto Padrão FNDE - Tipo 1</t>
    </r>
  </si>
  <si>
    <t>Planejamento</t>
  </si>
  <si>
    <t>% ITEM</t>
  </si>
  <si>
    <t xml:space="preserve">FUNDAÇÕES </t>
  </si>
  <si>
    <t>SISTEMA DE PROTEÇÃO CONTRA DESC. ATMOSFÉRICAS (SPDA)</t>
  </si>
  <si>
    <t>Valores totais</t>
  </si>
  <si>
    <t>UNITÁRIO</t>
  </si>
  <si>
    <t>MAT.</t>
  </si>
  <si>
    <t>MDO</t>
  </si>
  <si>
    <t>TOTAL c/BDI</t>
  </si>
  <si>
    <t>Alvenaria de pedra</t>
  </si>
  <si>
    <t>3.1.7</t>
  </si>
  <si>
    <t>3.1.8</t>
  </si>
  <si>
    <t>3.1.9</t>
  </si>
  <si>
    <t>Fornecimento e instalação manta bidim</t>
  </si>
  <si>
    <t>Brita 01 e 02 reaterro vala</t>
  </si>
  <si>
    <t>PLEO</t>
  </si>
  <si>
    <t>Total</t>
  </si>
  <si>
    <t>Prefeitura Municipal  de São Jerônimo/RS</t>
  </si>
  <si>
    <t>1 Mês</t>
  </si>
  <si>
    <t>2 Mês</t>
  </si>
  <si>
    <t>3 Mês</t>
  </si>
  <si>
    <t>4 Mês</t>
  </si>
  <si>
    <t>5 Mês</t>
  </si>
  <si>
    <t>6 Mês</t>
  </si>
  <si>
    <t>7 Mês</t>
  </si>
  <si>
    <t>8 Mês</t>
  </si>
  <si>
    <t>BDI: 27,7%</t>
  </si>
  <si>
    <t>C1630</t>
  </si>
  <si>
    <t>73937/1</t>
  </si>
  <si>
    <t>C4070</t>
  </si>
  <si>
    <t>CPU</t>
  </si>
  <si>
    <t>Porta de abrir - PA1 - 100x210 em chapa de alumínio e veneziana- conforme projeto de esquadrias, inclusive ferragens</t>
  </si>
  <si>
    <t>C4479</t>
  </si>
  <si>
    <t>C4822</t>
  </si>
  <si>
    <t>74166/1</t>
  </si>
  <si>
    <t>C1151</t>
  </si>
  <si>
    <t>C2507</t>
  </si>
  <si>
    <t>97599</t>
  </si>
  <si>
    <t>C3579</t>
  </si>
  <si>
    <t>74130/10</t>
  </si>
  <si>
    <t>C1661</t>
  </si>
  <si>
    <t>C1638</t>
  </si>
  <si>
    <t>C4107</t>
  </si>
  <si>
    <t>C4526</t>
  </si>
  <si>
    <t>C1477</t>
  </si>
  <si>
    <t>73782/2</t>
  </si>
  <si>
    <t>C4068</t>
  </si>
  <si>
    <t>C3505</t>
  </si>
  <si>
    <t>C1521</t>
  </si>
  <si>
    <t>73948/3</t>
  </si>
  <si>
    <t>C2850</t>
  </si>
  <si>
    <t>C2041</t>
  </si>
  <si>
    <r>
      <t>Município</t>
    </r>
    <r>
      <rPr>
        <sz val="10"/>
        <rFont val="Arial"/>
        <family val="2"/>
      </rPr>
      <t>: São jerônimo - RS</t>
    </r>
  </si>
  <si>
    <t>Preço base: SINAPI/SEINFRA/ORSE/2019</t>
  </si>
  <si>
    <r>
      <t>Endereço</t>
    </r>
    <r>
      <rPr>
        <sz val="10"/>
        <rFont val="Arial"/>
        <family val="2"/>
      </rPr>
      <t>: Rua Projetada esquina Rua Vasco Antônio R. Alves, s/n, Bairro Fátima</t>
    </r>
  </si>
  <si>
    <t>OBSERVAÇÕES</t>
  </si>
  <si>
    <t>Arq. Gilberto Pradella - Cau: A14.344-8</t>
  </si>
  <si>
    <t>Nome e CREA/CAU do Responsável Técnico pelo orçamento</t>
  </si>
  <si>
    <t>COMPOSIÇÃO DE ENCARGOS SOCIAIS</t>
  </si>
  <si>
    <t>ENCARGOS 83,74%</t>
  </si>
  <si>
    <r>
      <t>Endereço</t>
    </r>
    <r>
      <rPr>
        <sz val="10"/>
        <rFont val="Arial"/>
        <family val="2"/>
      </rPr>
      <t>: Rua Projetada esquina Rua Vasco Antônio R. Alves, s/n, Bairro Fátima - São Jerônimo - RS</t>
    </r>
  </si>
  <si>
    <t>TOTAL EXECUTADO</t>
  </si>
  <si>
    <t>TOTAL A EXECUTAR</t>
  </si>
  <si>
    <t>Aprovação:</t>
  </si>
  <si>
    <t>MARIA NAZARÉ DIAS DORNELLES</t>
  </si>
  <si>
    <t>Sec. Mun. de Educação</t>
  </si>
  <si>
    <t>Pref. Mun. de São Jerônimo</t>
  </si>
  <si>
    <t>Responsável Técnico:</t>
  </si>
  <si>
    <t>GILBERTO PRADELLA</t>
  </si>
  <si>
    <t>Arquiteto e Urbanista</t>
  </si>
  <si>
    <t>Cau: A14.344-8</t>
  </si>
  <si>
    <t>Data: 11 de novembro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</si>
</sst>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R$&quot;\ #,##0.00"/>
    <numFmt numFmtId="180" formatCode="&quot;R$&quot;#,##0.00"/>
  </numFmts>
  <fonts count="50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b/>
      <i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rgb="FF00000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Cambria"/>
      <family val="2"/>
      <scheme val="major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name val="Cambria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2">
    <xf numFmtId="0" fontId="0" fillId="0" borderId="0"/>
    <xf numFmtId="0" fontId="14" fillId="0" borderId="0" applyNumberFormat="0" applyBorder="0" applyProtection="0"/>
    <xf numFmtId="0" fontId="14" fillId="0" borderId="0" applyNumberFormat="0" applyBorder="0" applyProtection="0"/>
    <xf numFmtId="165" fontId="14" fillId="0" borderId="0" applyBorder="0" applyProtection="0"/>
    <xf numFmtId="165" fontId="14" fillId="0" borderId="0" applyBorder="0" applyProtection="0"/>
    <xf numFmtId="0" fontId="15" fillId="0" borderId="0" applyNumberFormat="0" applyBorder="0" applyProtection="0"/>
    <xf numFmtId="0" fontId="14" fillId="0" borderId="0" applyNumberFormat="0" applyBorder="0" applyProtection="0"/>
    <xf numFmtId="166" fontId="15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9" fillId="0" borderId="0"/>
    <xf numFmtId="9" fontId="9" fillId="0" borderId="0" applyFont="0" applyFill="0" applyBorder="0" applyAlignment="0" applyProtection="0"/>
    <xf numFmtId="0" fontId="17" fillId="0" borderId="0" applyNumberFormat="0" applyBorder="0" applyProtection="0"/>
    <xf numFmtId="167" fontId="17" fillId="0" borderId="0" applyBorder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4" fillId="0" borderId="0" applyBorder="0" applyProtection="0"/>
    <xf numFmtId="0" fontId="9" fillId="0" borderId="0"/>
    <xf numFmtId="0" fontId="9" fillId="0" borderId="0"/>
    <xf numFmtId="0" fontId="9" fillId="0" borderId="0"/>
    <xf numFmtId="0" fontId="18" fillId="0" borderId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0" fontId="21" fillId="0" borderId="0"/>
    <xf numFmtId="164" fontId="11" fillId="0" borderId="0" applyFont="0" applyFill="0" applyBorder="0" applyAlignment="0" applyProtection="0"/>
    <xf numFmtId="0" fontId="18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 applyNumberFormat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3" fillId="0" borderId="0"/>
    <xf numFmtId="0" fontId="20" fillId="0" borderId="0"/>
    <xf numFmtId="0" fontId="6" fillId="0" borderId="0"/>
    <xf numFmtId="9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24" fillId="0" borderId="0"/>
    <xf numFmtId="0" fontId="2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168" fontId="9" fillId="0" borderId="0" applyFont="0" applyFill="0" applyBorder="0" applyAlignment="0" applyProtection="0"/>
    <xf numFmtId="169" fontId="30" fillId="0" borderId="0">
      <protection locked="0"/>
    </xf>
    <xf numFmtId="0" fontId="10" fillId="5" borderId="14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3" fontId="30" fillId="0" borderId="0">
      <protection locked="0"/>
    </xf>
    <xf numFmtId="173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38" fontId="32" fillId="2" borderId="0" applyNumberFormat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3" fillId="0" borderId="0"/>
    <xf numFmtId="10" fontId="32" fillId="6" borderId="1" applyNumberFormat="0" applyBorder="0" applyAlignment="0" applyProtection="0"/>
    <xf numFmtId="0" fontId="9" fillId="0" borderId="0">
      <alignment horizontal="centerContinuous" vertical="justify"/>
    </xf>
    <xf numFmtId="0" fontId="34" fillId="0" borderId="0" applyAlignment="0">
      <alignment horizontal="center"/>
    </xf>
    <xf numFmtId="174" fontId="35" fillId="0" borderId="0"/>
    <xf numFmtId="0" fontId="36" fillId="0" borderId="0">
      <alignment horizontal="left" vertical="center" indent="12"/>
    </xf>
    <xf numFmtId="0" fontId="32" fillId="0" borderId="14" applyBorder="0">
      <alignment horizontal="left" vertical="center" wrapText="1" indent="2"/>
      <protection locked="0"/>
    </xf>
    <xf numFmtId="0" fontId="32" fillId="0" borderId="14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30" fillId="0" borderId="0">
      <protection locked="0"/>
    </xf>
    <xf numFmtId="175" fontId="30" fillId="0" borderId="0">
      <protection locked="0"/>
    </xf>
    <xf numFmtId="176" fontId="30" fillId="0" borderId="0">
      <protection locked="0"/>
    </xf>
    <xf numFmtId="38" fontId="26" fillId="0" borderId="0" applyFont="0" applyFill="0" applyBorder="0" applyAlignment="0" applyProtection="0"/>
    <xf numFmtId="177" fontId="37" fillId="0" borderId="0">
      <protection locked="0"/>
    </xf>
    <xf numFmtId="178" fontId="27" fillId="0" borderId="0" applyFont="0" applyFill="0" applyBorder="0" applyAlignment="0" applyProtection="0"/>
    <xf numFmtId="0" fontId="26" fillId="0" borderId="0"/>
    <xf numFmtId="0" fontId="38" fillId="0" borderId="0">
      <protection locked="0"/>
    </xf>
    <xf numFmtId="0" fontId="38" fillId="0" borderId="0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9" fillId="0" borderId="0"/>
  </cellStyleXfs>
  <cellXfs count="291">
    <xf numFmtId="0" fontId="0" fillId="0" borderId="0" xfId="0"/>
    <xf numFmtId="0" fontId="9" fillId="0" borderId="0" xfId="10" applyFont="1" applyFill="1" applyAlignment="1">
      <alignment vertical="center"/>
    </xf>
    <xf numFmtId="0" fontId="10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wrapText="1"/>
    </xf>
    <xf numFmtId="0" fontId="10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 wrapText="1"/>
    </xf>
    <xf numFmtId="0" fontId="9" fillId="0" borderId="0" xfId="10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center"/>
    </xf>
    <xf numFmtId="0" fontId="9" fillId="0" borderId="0" xfId="10" applyFont="1" applyFill="1" applyAlignment="1">
      <alignment horizontal="left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left" vertical="center"/>
    </xf>
    <xf numFmtId="0" fontId="10" fillId="0" borderId="1" xfId="10" applyFont="1" applyFill="1" applyBorder="1" applyAlignment="1">
      <alignment vertical="center" wrapText="1"/>
    </xf>
    <xf numFmtId="0" fontId="9" fillId="0" borderId="0" xfId="10" applyFont="1" applyAlignment="1">
      <alignment vertical="center"/>
    </xf>
    <xf numFmtId="0" fontId="10" fillId="0" borderId="1" xfId="10" applyFont="1" applyFill="1" applyBorder="1" applyAlignment="1">
      <alignment horizontal="left" vertical="center" wrapText="1"/>
    </xf>
    <xf numFmtId="0" fontId="10" fillId="2" borderId="1" xfId="10" applyFont="1" applyFill="1" applyBorder="1" applyAlignment="1">
      <alignment horizontal="center"/>
    </xf>
    <xf numFmtId="0" fontId="10" fillId="2" borderId="1" xfId="10" applyFont="1" applyFill="1" applyBorder="1" applyAlignment="1">
      <alignment vertical="center"/>
    </xf>
    <xf numFmtId="0" fontId="10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/>
    </xf>
    <xf numFmtId="0" fontId="9" fillId="4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horizontal="center" vertical="center"/>
    </xf>
    <xf numFmtId="0" fontId="9" fillId="4" borderId="1" xfId="10" applyFont="1" applyFill="1" applyBorder="1" applyAlignment="1">
      <alignment vertical="center"/>
    </xf>
    <xf numFmtId="0" fontId="10" fillId="4" borderId="1" xfId="10" applyFont="1" applyFill="1" applyBorder="1" applyAlignment="1">
      <alignment vertical="center" wrapText="1"/>
    </xf>
    <xf numFmtId="0" fontId="10" fillId="4" borderId="1" xfId="10" applyFont="1" applyFill="1" applyBorder="1" applyAlignment="1">
      <alignment vertical="center"/>
    </xf>
    <xf numFmtId="0" fontId="10" fillId="0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0" fontId="10" fillId="3" borderId="1" xfId="10" applyFont="1" applyFill="1" applyBorder="1" applyAlignment="1">
      <alignment vertical="center"/>
    </xf>
    <xf numFmtId="0" fontId="9" fillId="3" borderId="1" xfId="10" applyFont="1" applyFill="1" applyBorder="1" applyAlignment="1">
      <alignment vertical="center"/>
    </xf>
    <xf numFmtId="0" fontId="10" fillId="3" borderId="1" xfId="10" applyFont="1" applyFill="1" applyBorder="1" applyAlignment="1">
      <alignment vertical="center" wrapText="1"/>
    </xf>
    <xf numFmtId="0" fontId="9" fillId="3" borderId="1" xfId="10" applyFont="1" applyFill="1" applyBorder="1" applyAlignment="1">
      <alignment vertical="center" wrapText="1"/>
    </xf>
    <xf numFmtId="0" fontId="10" fillId="3" borderId="1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0" fontId="10" fillId="4" borderId="1" xfId="10" applyFont="1" applyFill="1" applyBorder="1" applyAlignment="1">
      <alignment horizontal="center" vertical="center"/>
    </xf>
    <xf numFmtId="164" fontId="9" fillId="0" borderId="0" xfId="26" applyFont="1" applyFill="1" applyAlignment="1">
      <alignment vertical="center"/>
    </xf>
    <xf numFmtId="164" fontId="9" fillId="0" borderId="0" xfId="26" applyFont="1" applyFill="1" applyAlignment="1">
      <alignment horizontal="center" vertical="center"/>
    </xf>
    <xf numFmtId="164" fontId="9" fillId="0" borderId="0" xfId="26" applyFont="1" applyFill="1" applyBorder="1" applyAlignment="1">
      <alignment vertical="center"/>
    </xf>
    <xf numFmtId="164" fontId="9" fillId="0" borderId="0" xfId="26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vertical="center"/>
    </xf>
    <xf numFmtId="164" fontId="10" fillId="2" borderId="1" xfId="26" applyFont="1" applyFill="1" applyBorder="1" applyAlignment="1">
      <alignment vertical="center"/>
    </xf>
    <xf numFmtId="164" fontId="9" fillId="0" borderId="0" xfId="26" applyFont="1" applyFill="1" applyBorder="1" applyAlignment="1">
      <alignment vertical="center" wrapText="1"/>
    </xf>
    <xf numFmtId="164" fontId="9" fillId="0" borderId="0" xfId="26" applyFont="1" applyFill="1" applyBorder="1" applyAlignment="1">
      <alignment horizontal="center" vertical="center" wrapText="1"/>
    </xf>
    <xf numFmtId="164" fontId="10" fillId="0" borderId="0" xfId="26" applyFont="1" applyFill="1" applyBorder="1" applyAlignment="1">
      <alignment horizontal="center" vertical="center" wrapText="1"/>
    </xf>
    <xf numFmtId="49" fontId="10" fillId="3" borderId="13" xfId="10" applyNumberFormat="1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left" vertical="center"/>
    </xf>
    <xf numFmtId="164" fontId="10" fillId="0" borderId="1" xfId="26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vertical="center"/>
    </xf>
    <xf numFmtId="164" fontId="9" fillId="0" borderId="1" xfId="14" applyFont="1" applyFill="1" applyBorder="1" applyAlignment="1">
      <alignment horizontal="right" vertical="center"/>
    </xf>
    <xf numFmtId="0" fontId="10" fillId="4" borderId="1" xfId="10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left" vertical="center" wrapText="1"/>
    </xf>
    <xf numFmtId="164" fontId="10" fillId="0" borderId="1" xfId="14" applyFont="1" applyFill="1" applyBorder="1" applyAlignment="1">
      <alignment vertical="center"/>
    </xf>
    <xf numFmtId="0" fontId="9" fillId="0" borderId="1" xfId="10" applyFont="1" applyFill="1" applyBorder="1" applyAlignment="1">
      <alignment horizontal="left" vertical="center" wrapText="1"/>
    </xf>
    <xf numFmtId="0" fontId="9" fillId="4" borderId="0" xfId="10" applyFont="1" applyFill="1" applyAlignment="1">
      <alignment vertical="center"/>
    </xf>
    <xf numFmtId="0" fontId="9" fillId="0" borderId="0" xfId="10" applyFont="1" applyFill="1" applyBorder="1" applyAlignment="1">
      <alignment horizontal="center" vertical="center"/>
    </xf>
    <xf numFmtId="164" fontId="10" fillId="3" borderId="13" xfId="26" applyFont="1" applyFill="1" applyBorder="1" applyAlignment="1">
      <alignment horizontal="center" vertical="center"/>
    </xf>
    <xf numFmtId="4" fontId="10" fillId="3" borderId="13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vertical="center" wrapText="1"/>
    </xf>
    <xf numFmtId="0" fontId="10" fillId="0" borderId="14" xfId="10" applyFont="1" applyFill="1" applyBorder="1" applyAlignment="1">
      <alignment vertical="center" wrapText="1"/>
    </xf>
    <xf numFmtId="0" fontId="10" fillId="0" borderId="11" xfId="10" applyFont="1" applyFill="1" applyBorder="1" applyAlignment="1">
      <alignment vertical="center" wrapText="1"/>
    </xf>
    <xf numFmtId="49" fontId="10" fillId="2" borderId="14" xfId="10" applyNumberFormat="1" applyFont="1" applyFill="1" applyBorder="1" applyAlignment="1">
      <alignment vertical="center"/>
    </xf>
    <xf numFmtId="49" fontId="10" fillId="2" borderId="11" xfId="10" applyNumberFormat="1" applyFont="1" applyFill="1" applyBorder="1" applyAlignment="1">
      <alignment vertical="center"/>
    </xf>
    <xf numFmtId="49" fontId="10" fillId="2" borderId="12" xfId="10" applyNumberFormat="1" applyFont="1" applyFill="1" applyBorder="1" applyAlignment="1">
      <alignment horizontal="right" vertical="center"/>
    </xf>
    <xf numFmtId="164" fontId="9" fillId="0" borderId="0" xfId="14" applyFont="1" applyFill="1" applyBorder="1" applyAlignment="1">
      <alignment vertical="center"/>
    </xf>
    <xf numFmtId="164" fontId="10" fillId="2" borderId="1" xfId="14" applyFont="1" applyFill="1" applyBorder="1" applyAlignment="1">
      <alignment vertical="center"/>
    </xf>
    <xf numFmtId="164" fontId="9" fillId="2" borderId="1" xfId="14" applyFont="1" applyFill="1" applyBorder="1" applyAlignment="1">
      <alignment vertical="center"/>
    </xf>
    <xf numFmtId="164" fontId="10" fillId="3" borderId="1" xfId="14" applyFont="1" applyFill="1" applyBorder="1" applyAlignment="1">
      <alignment horizontal="center" vertical="center"/>
    </xf>
    <xf numFmtId="164" fontId="9" fillId="0" borderId="1" xfId="14" applyFont="1" applyFill="1" applyBorder="1" applyAlignment="1">
      <alignment vertical="center"/>
    </xf>
    <xf numFmtId="164" fontId="10" fillId="3" borderId="1" xfId="14" applyFont="1" applyFill="1" applyBorder="1" applyAlignment="1">
      <alignment vertical="center"/>
    </xf>
    <xf numFmtId="164" fontId="10" fillId="0" borderId="1" xfId="14" applyFont="1" applyFill="1" applyBorder="1" applyAlignment="1">
      <alignment vertical="center" wrapText="1"/>
    </xf>
    <xf numFmtId="164" fontId="10" fillId="0" borderId="11" xfId="14" applyFont="1" applyFill="1" applyBorder="1" applyAlignment="1">
      <alignment vertical="center" wrapText="1"/>
    </xf>
    <xf numFmtId="164" fontId="10" fillId="0" borderId="12" xfId="14" applyFont="1" applyFill="1" applyBorder="1" applyAlignment="1">
      <alignment horizontal="right" vertical="center" wrapText="1"/>
    </xf>
    <xf numFmtId="164" fontId="9" fillId="0" borderId="1" xfId="14" applyFont="1" applyFill="1" applyBorder="1" applyAlignment="1">
      <alignment vertical="center" wrapText="1"/>
    </xf>
    <xf numFmtId="164" fontId="13" fillId="0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/>
    </xf>
    <xf numFmtId="164" fontId="9" fillId="4" borderId="1" xfId="14" applyFont="1" applyFill="1" applyBorder="1" applyAlignment="1">
      <alignment vertical="center" wrapText="1"/>
    </xf>
    <xf numFmtId="164" fontId="9" fillId="4" borderId="1" xfId="14" applyFont="1" applyFill="1" applyBorder="1" applyAlignment="1">
      <alignment vertical="center"/>
    </xf>
    <xf numFmtId="0" fontId="9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left" vertical="center"/>
    </xf>
    <xf numFmtId="0" fontId="9" fillId="0" borderId="0" xfId="121"/>
    <xf numFmtId="0" fontId="9" fillId="0" borderId="0" xfId="121" applyFont="1" applyBorder="1" applyAlignment="1">
      <alignment vertical="center"/>
    </xf>
    <xf numFmtId="0" fontId="9" fillId="0" borderId="0" xfId="121" applyFont="1" applyBorder="1" applyAlignment="1">
      <alignment horizontal="left" vertical="center"/>
    </xf>
    <xf numFmtId="0" fontId="9" fillId="0" borderId="0" xfId="121" applyFont="1" applyBorder="1" applyAlignment="1">
      <alignment horizontal="center" vertical="center"/>
    </xf>
    <xf numFmtId="0" fontId="9" fillId="0" borderId="0" xfId="121" applyBorder="1"/>
    <xf numFmtId="0" fontId="10" fillId="0" borderId="3" xfId="121" applyFont="1" applyBorder="1" applyAlignment="1">
      <alignment vertical="center"/>
    </xf>
    <xf numFmtId="0" fontId="10" fillId="0" borderId="4" xfId="121" applyFont="1" applyBorder="1" applyAlignment="1">
      <alignment vertical="center"/>
    </xf>
    <xf numFmtId="0" fontId="9" fillId="0" borderId="4" xfId="121" applyFont="1" applyBorder="1" applyAlignment="1">
      <alignment horizontal="left" vertical="center"/>
    </xf>
    <xf numFmtId="0" fontId="9" fillId="0" borderId="4" xfId="121" applyFont="1" applyBorder="1" applyAlignment="1">
      <alignment horizontal="center" vertical="center"/>
    </xf>
    <xf numFmtId="0" fontId="9" fillId="0" borderId="4" xfId="121" applyFont="1" applyBorder="1" applyAlignment="1">
      <alignment vertical="center"/>
    </xf>
    <xf numFmtId="0" fontId="9" fillId="0" borderId="4" xfId="121" applyBorder="1"/>
    <xf numFmtId="0" fontId="10" fillId="0" borderId="6" xfId="121" applyFont="1" applyBorder="1" applyAlignment="1">
      <alignment vertical="center"/>
    </xf>
    <xf numFmtId="0" fontId="10" fillId="0" borderId="0" xfId="121" applyFont="1" applyBorder="1" applyAlignment="1">
      <alignment vertical="center"/>
    </xf>
    <xf numFmtId="9" fontId="9" fillId="0" borderId="0" xfId="121" applyNumberFormat="1" applyFont="1" applyBorder="1" applyAlignment="1">
      <alignment vertical="center"/>
    </xf>
    <xf numFmtId="0" fontId="10" fillId="0" borderId="8" xfId="121" applyFont="1" applyBorder="1" applyAlignment="1">
      <alignment vertical="center"/>
    </xf>
    <xf numFmtId="0" fontId="10" fillId="0" borderId="9" xfId="121" applyFont="1" applyBorder="1" applyAlignment="1">
      <alignment vertical="center"/>
    </xf>
    <xf numFmtId="0" fontId="9" fillId="0" borderId="9" xfId="121" applyFont="1" applyBorder="1" applyAlignment="1">
      <alignment horizontal="left" vertical="center"/>
    </xf>
    <xf numFmtId="0" fontId="9" fillId="0" borderId="9" xfId="121" applyFont="1" applyBorder="1" applyAlignment="1">
      <alignment horizontal="center" vertical="center"/>
    </xf>
    <xf numFmtId="0" fontId="9" fillId="0" borderId="9" xfId="121" applyFont="1" applyBorder="1" applyAlignment="1">
      <alignment vertical="center"/>
    </xf>
    <xf numFmtId="0" fontId="9" fillId="0" borderId="9" xfId="121" applyBorder="1"/>
    <xf numFmtId="0" fontId="9" fillId="0" borderId="0" xfId="10"/>
    <xf numFmtId="0" fontId="9" fillId="0" borderId="20" xfId="10" applyBorder="1"/>
    <xf numFmtId="0" fontId="9" fillId="0" borderId="21" xfId="10" applyBorder="1" applyAlignment="1">
      <alignment horizontal="center"/>
    </xf>
    <xf numFmtId="0" fontId="9" fillId="0" borderId="21" xfId="10" applyBorder="1"/>
    <xf numFmtId="0" fontId="9" fillId="0" borderId="22" xfId="10" applyBorder="1"/>
    <xf numFmtId="0" fontId="9" fillId="0" borderId="23" xfId="10" applyBorder="1" applyAlignment="1">
      <alignment horizontal="center"/>
    </xf>
    <xf numFmtId="164" fontId="0" fillId="0" borderId="1" xfId="45" applyFont="1" applyBorder="1" applyAlignment="1">
      <alignment horizontal="center"/>
    </xf>
    <xf numFmtId="10" fontId="9" fillId="7" borderId="1" xfId="11" applyNumberFormat="1" applyFont="1" applyFill="1" applyBorder="1"/>
    <xf numFmtId="10" fontId="0" fillId="0" borderId="1" xfId="11" applyNumberFormat="1" applyFont="1" applyBorder="1"/>
    <xf numFmtId="0" fontId="9" fillId="0" borderId="1" xfId="10" applyBorder="1"/>
    <xf numFmtId="10" fontId="9" fillId="0" borderId="1" xfId="10" applyNumberFormat="1" applyBorder="1"/>
    <xf numFmtId="0" fontId="10" fillId="0" borderId="1" xfId="10" applyFont="1" applyBorder="1"/>
    <xf numFmtId="164" fontId="9" fillId="0" borderId="1" xfId="10" applyNumberFormat="1" applyBorder="1"/>
    <xf numFmtId="9" fontId="9" fillId="7" borderId="1" xfId="11" applyFont="1" applyFill="1" applyBorder="1"/>
    <xf numFmtId="9" fontId="9" fillId="4" borderId="1" xfId="11" applyFont="1" applyFill="1" applyBorder="1"/>
    <xf numFmtId="9" fontId="0" fillId="0" borderId="1" xfId="11" applyFont="1" applyFill="1" applyBorder="1"/>
    <xf numFmtId="9" fontId="0" fillId="0" borderId="1" xfId="11" applyFont="1" applyBorder="1"/>
    <xf numFmtId="164" fontId="9" fillId="0" borderId="1" xfId="10" applyNumberFormat="1" applyFill="1" applyBorder="1"/>
    <xf numFmtId="9" fontId="9" fillId="0" borderId="1" xfId="11" applyFont="1" applyFill="1" applyBorder="1"/>
    <xf numFmtId="10" fontId="9" fillId="0" borderId="1" xfId="10" applyNumberFormat="1" applyFill="1" applyBorder="1"/>
    <xf numFmtId="164" fontId="9" fillId="0" borderId="1" xfId="14" applyFont="1" applyBorder="1"/>
    <xf numFmtId="9" fontId="39" fillId="7" borderId="1" xfId="11" applyFont="1" applyFill="1" applyBorder="1"/>
    <xf numFmtId="164" fontId="9" fillId="0" borderId="1" xfId="10" applyNumberFormat="1" applyFont="1" applyBorder="1"/>
    <xf numFmtId="43" fontId="9" fillId="0" borderId="1" xfId="10" applyNumberFormat="1" applyBorder="1"/>
    <xf numFmtId="164" fontId="9" fillId="4" borderId="1" xfId="10" applyNumberFormat="1" applyFill="1" applyBorder="1"/>
    <xf numFmtId="164" fontId="0" fillId="0" borderId="1" xfId="45" applyFont="1" applyBorder="1"/>
    <xf numFmtId="0" fontId="9" fillId="0" borderId="1" xfId="10" applyBorder="1" applyAlignment="1">
      <alignment horizontal="center"/>
    </xf>
    <xf numFmtId="9" fontId="9" fillId="7" borderId="1" xfId="120" applyFont="1" applyFill="1" applyBorder="1"/>
    <xf numFmtId="9" fontId="9" fillId="7" borderId="1" xfId="10" applyNumberFormat="1" applyFill="1" applyBorder="1"/>
    <xf numFmtId="9" fontId="9" fillId="0" borderId="1" xfId="120" applyFont="1" applyBorder="1"/>
    <xf numFmtId="9" fontId="9" fillId="0" borderId="1" xfId="120" applyFont="1" applyFill="1" applyBorder="1"/>
    <xf numFmtId="164" fontId="0" fillId="0" borderId="0" xfId="45" applyFont="1"/>
    <xf numFmtId="0" fontId="9" fillId="0" borderId="24" xfId="10" applyBorder="1"/>
    <xf numFmtId="164" fontId="10" fillId="3" borderId="25" xfId="26" applyFont="1" applyFill="1" applyBorder="1" applyAlignment="1">
      <alignment horizontal="center" vertical="center"/>
    </xf>
    <xf numFmtId="164" fontId="10" fillId="0" borderId="2" xfId="26" applyFont="1" applyFill="1" applyBorder="1" applyAlignment="1">
      <alignment horizontal="center" vertical="center"/>
    </xf>
    <xf numFmtId="164" fontId="10" fillId="0" borderId="15" xfId="26" applyFont="1" applyFill="1" applyBorder="1" applyAlignment="1">
      <alignment horizontal="center" vertical="center"/>
    </xf>
    <xf numFmtId="164" fontId="10" fillId="0" borderId="2" xfId="26" applyFont="1" applyFill="1" applyBorder="1" applyAlignment="1">
      <alignment vertical="center"/>
    </xf>
    <xf numFmtId="164" fontId="10" fillId="0" borderId="15" xfId="26" applyFont="1" applyFill="1" applyBorder="1" applyAlignment="1">
      <alignment vertical="center"/>
    </xf>
    <xf numFmtId="164" fontId="10" fillId="0" borderId="16" xfId="26" applyFont="1" applyFill="1" applyBorder="1" applyAlignment="1">
      <alignment horizontal="center" vertical="center"/>
    </xf>
    <xf numFmtId="4" fontId="10" fillId="3" borderId="25" xfId="10" applyNumberFormat="1" applyFont="1" applyFill="1" applyBorder="1" applyAlignment="1">
      <alignment horizontal="center" vertical="center" wrapText="1"/>
    </xf>
    <xf numFmtId="0" fontId="10" fillId="0" borderId="17" xfId="10" applyFont="1" applyFill="1" applyBorder="1" applyAlignment="1">
      <alignment vertical="center"/>
    </xf>
    <xf numFmtId="164" fontId="10" fillId="0" borderId="2" xfId="14" applyFont="1" applyFill="1" applyBorder="1" applyAlignment="1">
      <alignment vertical="center"/>
    </xf>
    <xf numFmtId="164" fontId="10" fillId="0" borderId="13" xfId="14" applyFont="1" applyFill="1" applyBorder="1" applyAlignment="1">
      <alignment vertical="center"/>
    </xf>
    <xf numFmtId="0" fontId="36" fillId="0" borderId="0" xfId="10" applyFont="1" applyFill="1" applyAlignment="1">
      <alignment horizontal="left"/>
    </xf>
    <xf numFmtId="164" fontId="9" fillId="0" borderId="0" xfId="10" applyNumberFormat="1" applyFont="1" applyFill="1" applyBorder="1" applyAlignment="1">
      <alignment vertical="center"/>
    </xf>
    <xf numFmtId="164" fontId="9" fillId="0" borderId="0" xfId="10" applyNumberFormat="1" applyFont="1" applyFill="1" applyAlignment="1">
      <alignment vertical="center"/>
    </xf>
    <xf numFmtId="10" fontId="0" fillId="0" borderId="1" xfId="120" applyNumberFormat="1" applyFont="1" applyBorder="1" applyAlignment="1">
      <alignment horizontal="center"/>
    </xf>
    <xf numFmtId="10" fontId="9" fillId="0" borderId="0" xfId="10" applyNumberFormat="1"/>
    <xf numFmtId="0" fontId="10" fillId="0" borderId="1" xfId="10" applyNumberFormat="1" applyFont="1" applyFill="1" applyBorder="1" applyAlignment="1">
      <alignment vertical="center"/>
    </xf>
    <xf numFmtId="179" fontId="9" fillId="0" borderId="12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79" fontId="9" fillId="0" borderId="12" xfId="14" applyNumberFormat="1" applyFont="1" applyFill="1" applyBorder="1" applyAlignment="1">
      <alignment vertical="center"/>
    </xf>
    <xf numFmtId="179" fontId="9" fillId="0" borderId="1" xfId="14" applyNumberFormat="1" applyFont="1" applyFill="1" applyBorder="1" applyAlignment="1">
      <alignment vertical="center"/>
    </xf>
    <xf numFmtId="0" fontId="40" fillId="4" borderId="0" xfId="0" applyFont="1" applyFill="1" applyAlignment="1" applyProtection="1">
      <alignment vertical="top"/>
    </xf>
    <xf numFmtId="0" fontId="40" fillId="0" borderId="0" xfId="0" applyFont="1" applyFill="1" applyAlignment="1" applyProtection="1">
      <alignment vertical="top"/>
    </xf>
    <xf numFmtId="0" fontId="40" fillId="0" borderId="0" xfId="0" applyFont="1" applyAlignment="1" applyProtection="1">
      <alignment vertical="top"/>
    </xf>
    <xf numFmtId="0" fontId="47" fillId="0" borderId="0" xfId="0" applyFont="1" applyAlignment="1" applyProtection="1">
      <alignment vertical="top"/>
    </xf>
    <xf numFmtId="0" fontId="41" fillId="9" borderId="3" xfId="0" applyNumberFormat="1" applyFont="1" applyFill="1" applyBorder="1" applyAlignment="1">
      <alignment vertical="top"/>
    </xf>
    <xf numFmtId="0" fontId="42" fillId="9" borderId="4" xfId="0" applyNumberFormat="1" applyFont="1" applyFill="1" applyBorder="1" applyAlignment="1">
      <alignment vertical="top"/>
    </xf>
    <xf numFmtId="0" fontId="42" fillId="9" borderId="5" xfId="0" applyNumberFormat="1" applyFont="1" applyFill="1" applyBorder="1" applyAlignment="1">
      <alignment vertical="top"/>
    </xf>
    <xf numFmtId="0" fontId="36" fillId="9" borderId="6" xfId="0" applyNumberFormat="1" applyFont="1" applyFill="1" applyBorder="1" applyAlignment="1">
      <alignment vertical="top"/>
    </xf>
    <xf numFmtId="0" fontId="43" fillId="9" borderId="0" xfId="0" applyNumberFormat="1" applyFont="1" applyFill="1" applyBorder="1" applyAlignment="1" applyProtection="1">
      <alignment horizontal="left"/>
    </xf>
    <xf numFmtId="0" fontId="43" fillId="9" borderId="7" xfId="0" applyNumberFormat="1" applyFont="1" applyFill="1" applyBorder="1" applyAlignment="1" applyProtection="1">
      <alignment horizontal="left"/>
    </xf>
    <xf numFmtId="0" fontId="40" fillId="9" borderId="6" xfId="0" applyNumberFormat="1" applyFont="1" applyFill="1" applyBorder="1" applyAlignment="1" applyProtection="1">
      <alignment vertical="top"/>
    </xf>
    <xf numFmtId="0" fontId="40" fillId="9" borderId="0" xfId="0" applyNumberFormat="1" applyFont="1" applyFill="1" applyBorder="1" applyAlignment="1" applyProtection="1">
      <alignment vertical="top"/>
    </xf>
    <xf numFmtId="0" fontId="40" fillId="9" borderId="7" xfId="0" applyNumberFormat="1" applyFont="1" applyFill="1" applyBorder="1" applyAlignment="1" applyProtection="1">
      <alignment vertical="top"/>
    </xf>
    <xf numFmtId="0" fontId="40" fillId="9" borderId="8" xfId="0" applyNumberFormat="1" applyFont="1" applyFill="1" applyBorder="1" applyAlignment="1" applyProtection="1">
      <alignment horizontal="left" vertical="top"/>
    </xf>
    <xf numFmtId="0" fontId="43" fillId="9" borderId="9" xfId="0" applyNumberFormat="1" applyFont="1" applyFill="1" applyBorder="1" applyAlignment="1" applyProtection="1">
      <alignment horizontal="left" vertical="top" wrapText="1"/>
    </xf>
    <xf numFmtId="0" fontId="40" fillId="9" borderId="9" xfId="0" applyNumberFormat="1" applyFont="1" applyFill="1" applyBorder="1" applyAlignment="1">
      <alignment horizontal="left" vertical="top" wrapText="1"/>
    </xf>
    <xf numFmtId="0" fontId="40" fillId="9" borderId="10" xfId="0" applyNumberFormat="1" applyFont="1" applyFill="1" applyBorder="1" applyAlignment="1">
      <alignment horizontal="left" vertical="top" wrapText="1"/>
    </xf>
    <xf numFmtId="0" fontId="44" fillId="9" borderId="7" xfId="0" applyNumberFormat="1" applyFont="1" applyFill="1" applyBorder="1" applyAlignment="1">
      <alignment vertical="top"/>
    </xf>
    <xf numFmtId="0" fontId="43" fillId="9" borderId="0" xfId="0" applyNumberFormat="1" applyFont="1" applyFill="1" applyBorder="1" applyAlignment="1" applyProtection="1">
      <alignment horizontal="left" vertical="top"/>
    </xf>
    <xf numFmtId="0" fontId="40" fillId="9" borderId="0" xfId="0" applyNumberFormat="1" applyFont="1" applyFill="1" applyBorder="1" applyAlignment="1">
      <alignment horizontal="left" vertical="top"/>
    </xf>
    <xf numFmtId="0" fontId="40" fillId="9" borderId="7" xfId="0" applyNumberFormat="1" applyFont="1" applyFill="1" applyBorder="1" applyAlignment="1">
      <alignment horizontal="left" vertical="top"/>
    </xf>
    <xf numFmtId="0" fontId="44" fillId="9" borderId="0" xfId="0" applyNumberFormat="1" applyFont="1" applyFill="1" applyBorder="1" applyAlignment="1">
      <alignment vertical="top"/>
    </xf>
    <xf numFmtId="49" fontId="44" fillId="9" borderId="0" xfId="0" applyNumberFormat="1" applyFont="1" applyFill="1" applyBorder="1" applyAlignment="1">
      <alignment vertical="top"/>
    </xf>
    <xf numFmtId="0" fontId="10" fillId="9" borderId="0" xfId="121" applyFont="1" applyFill="1" applyBorder="1" applyAlignment="1">
      <alignment vertical="center"/>
    </xf>
    <xf numFmtId="0" fontId="9" fillId="8" borderId="0" xfId="10" applyFill="1"/>
    <xf numFmtId="4" fontId="10" fillId="3" borderId="13" xfId="10" applyNumberFormat="1" applyFont="1" applyFill="1" applyBorder="1" applyAlignment="1">
      <alignment horizontal="center" vertical="center" wrapText="1"/>
    </xf>
    <xf numFmtId="179" fontId="10" fillId="0" borderId="1" xfId="14" applyNumberFormat="1" applyFont="1" applyFill="1" applyBorder="1" applyAlignment="1">
      <alignment vertical="center" wrapText="1"/>
    </xf>
    <xf numFmtId="0" fontId="9" fillId="0" borderId="1" xfId="10" applyNumberFormat="1" applyFont="1" applyFill="1" applyBorder="1" applyAlignment="1">
      <alignment horizontal="center" vertical="center"/>
    </xf>
    <xf numFmtId="0" fontId="9" fillId="4" borderId="1" xfId="1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4" borderId="0" xfId="10" applyFont="1" applyFill="1" applyAlignment="1">
      <alignment horizontal="center" vertical="center"/>
    </xf>
    <xf numFmtId="164" fontId="9" fillId="0" borderId="1" xfId="26" applyFont="1" applyFill="1" applyBorder="1" applyAlignment="1">
      <alignment horizontal="right" vertical="center"/>
    </xf>
    <xf numFmtId="164" fontId="9" fillId="0" borderId="1" xfId="26" applyFont="1" applyFill="1" applyBorder="1" applyAlignment="1">
      <alignment horizontal="center" vertical="center"/>
    </xf>
    <xf numFmtId="0" fontId="9" fillId="0" borderId="1" xfId="27" applyNumberFormat="1" applyFont="1" applyFill="1" applyBorder="1" applyAlignment="1">
      <alignment horizontal="center" vertical="center" wrapText="1"/>
    </xf>
    <xf numFmtId="49" fontId="9" fillId="0" borderId="1" xfId="27" applyNumberFormat="1" applyFont="1" applyFill="1" applyBorder="1" applyAlignment="1">
      <alignment horizontal="center" vertical="center" wrapText="1"/>
    </xf>
    <xf numFmtId="164" fontId="9" fillId="0" borderId="1" xfId="26" applyFont="1" applyFill="1" applyBorder="1" applyAlignment="1">
      <alignment horizontal="center" vertical="center" wrapText="1"/>
    </xf>
    <xf numFmtId="0" fontId="9" fillId="0" borderId="1" xfId="10" quotePrefix="1" applyFont="1" applyFill="1" applyBorder="1" applyAlignment="1">
      <alignment horizontal="center" vertical="center" wrapText="1"/>
    </xf>
    <xf numFmtId="0" fontId="9" fillId="4" borderId="1" xfId="10" quotePrefix="1" applyFont="1" applyFill="1" applyBorder="1" applyAlignment="1">
      <alignment horizontal="center" vertical="center" wrapText="1"/>
    </xf>
    <xf numFmtId="49" fontId="9" fillId="4" borderId="1" xfId="10" applyNumberFormat="1" applyFont="1" applyFill="1" applyBorder="1" applyAlignment="1">
      <alignment horizontal="center" vertical="center"/>
    </xf>
    <xf numFmtId="49" fontId="9" fillId="0" borderId="1" xfId="27" applyNumberFormat="1" applyFont="1" applyFill="1" applyBorder="1" applyAlignment="1">
      <alignment vertical="center" wrapText="1"/>
    </xf>
    <xf numFmtId="0" fontId="9" fillId="0" borderId="12" xfId="10" applyFont="1" applyFill="1" applyBorder="1" applyAlignment="1">
      <alignment vertical="center"/>
    </xf>
    <xf numFmtId="1" fontId="9" fillId="0" borderId="1" xfId="10" applyNumberFormat="1" applyFont="1" applyFill="1" applyBorder="1" applyAlignment="1">
      <alignment horizontal="center" vertical="center" wrapText="1"/>
    </xf>
    <xf numFmtId="0" fontId="9" fillId="0" borderId="12" xfId="10" applyFont="1" applyFill="1" applyBorder="1" applyAlignment="1">
      <alignment vertical="center" wrapText="1"/>
    </xf>
    <xf numFmtId="2" fontId="9" fillId="0" borderId="1" xfId="10" applyNumberFormat="1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vertical="center" wrapText="1"/>
    </xf>
    <xf numFmtId="0" fontId="9" fillId="0" borderId="0" xfId="10" applyFont="1"/>
    <xf numFmtId="0" fontId="12" fillId="0" borderId="1" xfId="5" applyFont="1" applyFill="1" applyBorder="1" applyAlignment="1">
      <alignment horizontal="justify" vertical="center" wrapText="1"/>
    </xf>
    <xf numFmtId="0" fontId="12" fillId="0" borderId="1" xfId="5" applyFont="1" applyFill="1" applyBorder="1" applyAlignment="1">
      <alignment horizontal="center" vertical="center" wrapText="1"/>
    </xf>
    <xf numFmtId="165" fontId="12" fillId="0" borderId="1" xfId="4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9" fillId="9" borderId="19" xfId="10" applyFill="1" applyBorder="1" applyAlignment="1">
      <alignment horizontal="center"/>
    </xf>
    <xf numFmtId="164" fontId="10" fillId="0" borderId="0" xfId="10" applyNumberFormat="1" applyFont="1" applyFill="1" applyAlignment="1">
      <alignment vertical="center"/>
    </xf>
    <xf numFmtId="0" fontId="9" fillId="9" borderId="18" xfId="10" applyFill="1" applyBorder="1" applyAlignment="1">
      <alignment horizontal="center"/>
    </xf>
    <xf numFmtId="0" fontId="9" fillId="9" borderId="13" xfId="10" applyFill="1" applyBorder="1"/>
    <xf numFmtId="49" fontId="10" fillId="9" borderId="1" xfId="10" applyNumberFormat="1" applyFont="1" applyFill="1" applyBorder="1"/>
    <xf numFmtId="0" fontId="10" fillId="9" borderId="1" xfId="10" applyFont="1" applyFill="1" applyBorder="1"/>
    <xf numFmtId="0" fontId="10" fillId="9" borderId="1" xfId="10" applyFont="1" applyFill="1" applyBorder="1" applyAlignment="1">
      <alignment vertical="center"/>
    </xf>
    <xf numFmtId="0" fontId="10" fillId="9" borderId="1" xfId="10" applyFont="1" applyFill="1" applyBorder="1" applyAlignment="1">
      <alignment vertical="center" wrapText="1"/>
    </xf>
    <xf numFmtId="164" fontId="0" fillId="0" borderId="21" xfId="45" applyFont="1" applyBorder="1"/>
    <xf numFmtId="164" fontId="9" fillId="0" borderId="0" xfId="45" applyFont="1" applyFill="1" applyBorder="1" applyAlignment="1">
      <alignment horizontal="center" vertical="center"/>
    </xf>
    <xf numFmtId="164" fontId="9" fillId="0" borderId="4" xfId="45" applyFont="1" applyFill="1" applyBorder="1" applyAlignment="1">
      <alignment horizontal="center" vertical="center"/>
    </xf>
    <xf numFmtId="164" fontId="10" fillId="0" borderId="0" xfId="45" applyFont="1" applyFill="1" applyBorder="1" applyAlignment="1">
      <alignment horizontal="center" vertical="center"/>
    </xf>
    <xf numFmtId="164" fontId="10" fillId="0" borderId="9" xfId="45" applyFont="1" applyFill="1" applyBorder="1" applyAlignment="1">
      <alignment horizontal="center" vertical="center"/>
    </xf>
    <xf numFmtId="0" fontId="9" fillId="0" borderId="0" xfId="10" applyFill="1"/>
    <xf numFmtId="0" fontId="9" fillId="0" borderId="21" xfId="10" applyFill="1" applyBorder="1"/>
    <xf numFmtId="0" fontId="9" fillId="0" borderId="1" xfId="10" applyFill="1" applyBorder="1"/>
    <xf numFmtId="43" fontId="9" fillId="0" borderId="1" xfId="10" applyNumberFormat="1" applyFill="1" applyBorder="1"/>
    <xf numFmtId="0" fontId="9" fillId="0" borderId="23" xfId="10" applyFill="1" applyBorder="1" applyAlignment="1">
      <alignment horizontal="center"/>
    </xf>
    <xf numFmtId="164" fontId="0" fillId="0" borderId="1" xfId="45" applyFont="1" applyFill="1" applyBorder="1" applyAlignment="1">
      <alignment horizontal="center"/>
    </xf>
    <xf numFmtId="10" fontId="0" fillId="0" borderId="1" xfId="120" applyNumberFormat="1" applyFont="1" applyFill="1" applyBorder="1" applyAlignment="1">
      <alignment horizontal="center"/>
    </xf>
    <xf numFmtId="164" fontId="9" fillId="0" borderId="1" xfId="14" applyFont="1" applyFill="1" applyBorder="1"/>
    <xf numFmtId="0" fontId="10" fillId="0" borderId="1" xfId="10" applyFont="1" applyFill="1" applyBorder="1"/>
    <xf numFmtId="10" fontId="0" fillId="0" borderId="1" xfId="11" applyNumberFormat="1" applyFont="1" applyFill="1" applyBorder="1"/>
    <xf numFmtId="164" fontId="10" fillId="7" borderId="18" xfId="45" applyFont="1" applyFill="1" applyBorder="1"/>
    <xf numFmtId="10" fontId="10" fillId="7" borderId="19" xfId="10" applyNumberFormat="1" applyFont="1" applyFill="1" applyBorder="1"/>
    <xf numFmtId="164" fontId="9" fillId="7" borderId="19" xfId="10" applyNumberFormat="1" applyFill="1" applyBorder="1"/>
    <xf numFmtId="164" fontId="9" fillId="7" borderId="19" xfId="14" applyFont="1" applyFill="1" applyBorder="1"/>
    <xf numFmtId="10" fontId="49" fillId="4" borderId="0" xfId="0" applyNumberFormat="1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center" vertical="center" wrapText="1"/>
    </xf>
    <xf numFmtId="0" fontId="44" fillId="4" borderId="0" xfId="0" applyFont="1" applyFill="1" applyAlignment="1">
      <alignment horizontal="center" vertical="center" wrapText="1"/>
    </xf>
    <xf numFmtId="0" fontId="49" fillId="4" borderId="0" xfId="0" applyFont="1" applyFill="1" applyBorder="1" applyAlignment="1">
      <alignment horizontal="center" vertical="center" wrapText="1"/>
    </xf>
    <xf numFmtId="180" fontId="49" fillId="4" borderId="0" xfId="0" applyNumberFormat="1" applyFont="1" applyFill="1" applyBorder="1" applyAlignment="1">
      <alignment horizontal="center" vertical="center"/>
    </xf>
    <xf numFmtId="180" fontId="49" fillId="4" borderId="0" xfId="0" applyNumberFormat="1" applyFont="1" applyFill="1" applyAlignment="1">
      <alignment horizontal="center" vertical="center"/>
    </xf>
    <xf numFmtId="180" fontId="44" fillId="4" borderId="0" xfId="0" applyNumberFormat="1" applyFont="1" applyFill="1" applyAlignment="1">
      <alignment horizontal="center" vertical="center"/>
    </xf>
    <xf numFmtId="10" fontId="9" fillId="0" borderId="0" xfId="10" applyNumberFormat="1" applyFill="1" applyBorder="1"/>
    <xf numFmtId="10" fontId="0" fillId="0" borderId="0" xfId="11" applyNumberFormat="1" applyFont="1" applyFill="1" applyBorder="1"/>
    <xf numFmtId="10" fontId="49" fillId="4" borderId="0" xfId="0" applyNumberFormat="1" applyFont="1" applyFill="1" applyBorder="1" applyAlignment="1">
      <alignment horizontal="right" vertical="center" wrapText="1"/>
    </xf>
    <xf numFmtId="43" fontId="9" fillId="11" borderId="0" xfId="10" applyNumberFormat="1" applyFont="1" applyFill="1" applyAlignment="1">
      <alignment vertical="center"/>
    </xf>
    <xf numFmtId="43" fontId="9" fillId="0" borderId="0" xfId="10" applyNumberFormat="1" applyFont="1" applyFill="1" applyAlignment="1">
      <alignment vertical="center"/>
    </xf>
    <xf numFmtId="0" fontId="19" fillId="0" borderId="6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vertical="center" wrapText="1"/>
    </xf>
    <xf numFmtId="164" fontId="10" fillId="10" borderId="26" xfId="26" applyFont="1" applyFill="1" applyBorder="1" applyAlignment="1">
      <alignment horizontal="center" vertical="center" wrapText="1"/>
    </xf>
    <xf numFmtId="164" fontId="10" fillId="10" borderId="27" xfId="26" applyFont="1" applyFill="1" applyBorder="1" applyAlignment="1">
      <alignment horizontal="center" vertical="center" wrapText="1"/>
    </xf>
    <xf numFmtId="164" fontId="10" fillId="10" borderId="28" xfId="26" applyFont="1" applyFill="1" applyBorder="1" applyAlignment="1">
      <alignment horizontal="center" vertical="center" wrapText="1"/>
    </xf>
    <xf numFmtId="164" fontId="10" fillId="10" borderId="22" xfId="26" applyFont="1" applyFill="1" applyBorder="1" applyAlignment="1">
      <alignment horizontal="center" vertical="center" wrapText="1"/>
    </xf>
    <xf numFmtId="164" fontId="10" fillId="10" borderId="29" xfId="26" applyFont="1" applyFill="1" applyBorder="1" applyAlignment="1">
      <alignment horizontal="center" vertical="center" wrapText="1"/>
    </xf>
    <xf numFmtId="164" fontId="10" fillId="10" borderId="30" xfId="26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center" vertical="center" wrapText="1"/>
    </xf>
    <xf numFmtId="0" fontId="10" fillId="0" borderId="3" xfId="121" applyFont="1" applyBorder="1" applyAlignment="1">
      <alignment horizontal="center" vertical="center"/>
    </xf>
    <xf numFmtId="0" fontId="10" fillId="0" borderId="4" xfId="121" applyFont="1" applyBorder="1" applyAlignment="1">
      <alignment horizontal="center" vertical="center"/>
    </xf>
    <xf numFmtId="0" fontId="10" fillId="0" borderId="8" xfId="121" applyFont="1" applyBorder="1" applyAlignment="1">
      <alignment horizontal="center" vertical="center"/>
    </xf>
    <xf numFmtId="0" fontId="10" fillId="0" borderId="9" xfId="121" applyFont="1" applyBorder="1" applyAlignment="1">
      <alignment horizontal="center" vertical="center"/>
    </xf>
    <xf numFmtId="0" fontId="10" fillId="7" borderId="15" xfId="10" applyFont="1" applyFill="1" applyBorder="1" applyAlignment="1">
      <alignment horizontal="center"/>
    </xf>
    <xf numFmtId="0" fontId="10" fillId="7" borderId="17" xfId="10" applyFont="1" applyFill="1" applyBorder="1" applyAlignment="1">
      <alignment horizontal="center"/>
    </xf>
    <xf numFmtId="0" fontId="10" fillId="0" borderId="14" xfId="121" applyFont="1" applyBorder="1" applyAlignment="1">
      <alignment horizontal="center" vertical="center"/>
    </xf>
    <xf numFmtId="0" fontId="10" fillId="0" borderId="11" xfId="121" applyFont="1" applyBorder="1" applyAlignment="1">
      <alignment horizontal="center" vertical="center"/>
    </xf>
    <xf numFmtId="0" fontId="10" fillId="0" borderId="12" xfId="121" applyFont="1" applyBorder="1" applyAlignment="1">
      <alignment horizontal="center" vertical="center"/>
    </xf>
    <xf numFmtId="0" fontId="44" fillId="4" borderId="0" xfId="0" applyFont="1" applyFill="1" applyAlignment="1">
      <alignment horizontal="center" vertical="center" wrapText="1"/>
    </xf>
    <xf numFmtId="0" fontId="47" fillId="0" borderId="33" xfId="0" applyFont="1" applyBorder="1" applyAlignment="1" applyProtection="1">
      <alignment horizontal="center" vertical="top"/>
    </xf>
    <xf numFmtId="0" fontId="47" fillId="0" borderId="34" xfId="0" applyFont="1" applyBorder="1" applyAlignment="1" applyProtection="1">
      <alignment horizontal="center" vertical="top"/>
    </xf>
    <xf numFmtId="0" fontId="47" fillId="0" borderId="35" xfId="0" applyFont="1" applyFill="1" applyBorder="1" applyAlignment="1" applyProtection="1">
      <alignment horizontal="center" vertical="top" wrapText="1"/>
    </xf>
    <xf numFmtId="0" fontId="47" fillId="0" borderId="36" xfId="0" applyFont="1" applyFill="1" applyBorder="1" applyAlignment="1" applyProtection="1">
      <alignment horizontal="center" vertical="top" wrapText="1"/>
    </xf>
    <xf numFmtId="0" fontId="48" fillId="0" borderId="37" xfId="0" applyFont="1" applyFill="1" applyBorder="1" applyAlignment="1" applyProtection="1">
      <alignment horizontal="center" vertical="top"/>
      <protection locked="0"/>
    </xf>
    <xf numFmtId="0" fontId="48" fillId="0" borderId="35" xfId="0" applyFont="1" applyFill="1" applyBorder="1" applyAlignment="1" applyProtection="1">
      <alignment horizontal="center" vertical="top"/>
      <protection locked="0"/>
    </xf>
    <xf numFmtId="14" fontId="47" fillId="0" borderId="35" xfId="0" applyNumberFormat="1" applyFont="1" applyFill="1" applyBorder="1" applyAlignment="1" applyProtection="1">
      <alignment horizontal="center" vertical="top"/>
      <protection locked="0"/>
    </xf>
    <xf numFmtId="14" fontId="47" fillId="0" borderId="36" xfId="0" applyNumberFormat="1" applyFont="1" applyFill="1" applyBorder="1" applyAlignment="1" applyProtection="1">
      <alignment horizontal="center" vertical="top"/>
      <protection locked="0"/>
    </xf>
    <xf numFmtId="0" fontId="47" fillId="0" borderId="38" xfId="0" applyFont="1" applyBorder="1" applyAlignment="1" applyProtection="1">
      <alignment horizontal="center" vertical="top"/>
    </xf>
    <xf numFmtId="0" fontId="47" fillId="0" borderId="39" xfId="0" applyFont="1" applyBorder="1" applyAlignment="1" applyProtection="1">
      <alignment horizontal="center" vertical="top"/>
    </xf>
    <xf numFmtId="0" fontId="47" fillId="0" borderId="39" xfId="0" applyNumberFormat="1" applyFont="1" applyBorder="1" applyAlignment="1" applyProtection="1">
      <alignment horizontal="center" vertical="top"/>
    </xf>
    <xf numFmtId="0" fontId="47" fillId="0" borderId="40" xfId="0" applyNumberFormat="1" applyFont="1" applyBorder="1" applyAlignment="1" applyProtection="1">
      <alignment horizontal="center" vertical="top"/>
    </xf>
    <xf numFmtId="0" fontId="36" fillId="0" borderId="31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horizontal="center" vertical="top"/>
    </xf>
    <xf numFmtId="0" fontId="36" fillId="0" borderId="32" xfId="0" applyFont="1" applyFill="1" applyBorder="1" applyAlignment="1" applyProtection="1">
      <alignment horizontal="center" vertical="top"/>
    </xf>
    <xf numFmtId="0" fontId="46" fillId="0" borderId="31" xfId="0" applyFont="1" applyBorder="1" applyAlignment="1" applyProtection="1">
      <alignment horizontal="center" vertical="top" wrapText="1"/>
    </xf>
    <xf numFmtId="0" fontId="46" fillId="0" borderId="0" xfId="0" applyFont="1" applyBorder="1" applyAlignment="1" applyProtection="1">
      <alignment horizontal="center" vertical="top" wrapText="1"/>
    </xf>
    <xf numFmtId="0" fontId="46" fillId="0" borderId="32" xfId="0" applyFont="1" applyBorder="1" applyAlignment="1" applyProtection="1">
      <alignment horizontal="center" vertical="top" wrapText="1"/>
    </xf>
    <xf numFmtId="0" fontId="45" fillId="0" borderId="31" xfId="0" applyFont="1" applyBorder="1" applyAlignment="1" applyProtection="1">
      <alignment horizontal="center" vertical="top" wrapText="1"/>
    </xf>
    <xf numFmtId="0" fontId="45" fillId="0" borderId="0" xfId="0" applyFont="1" applyBorder="1" applyAlignment="1" applyProtection="1">
      <alignment horizontal="center" vertical="top" wrapText="1"/>
    </xf>
    <xf numFmtId="0" fontId="45" fillId="0" borderId="32" xfId="0" applyFont="1" applyBorder="1" applyAlignment="1" applyProtection="1">
      <alignment horizontal="center" vertical="top" wrapText="1"/>
    </xf>
    <xf numFmtId="0" fontId="45" fillId="4" borderId="31" xfId="0" applyFont="1" applyFill="1" applyBorder="1" applyAlignment="1" applyProtection="1">
      <alignment horizontal="center" vertical="top" wrapText="1"/>
    </xf>
    <xf numFmtId="0" fontId="45" fillId="4" borderId="0" xfId="0" applyFont="1" applyFill="1" applyBorder="1" applyAlignment="1" applyProtection="1">
      <alignment horizontal="center" vertical="top" wrapText="1"/>
    </xf>
  </cellXfs>
  <cellStyles count="122">
    <cellStyle name="_x000d__x000a_JournalTemplate=C:\COMFO\CTALK\JOURSTD.TPL_x000d__x000a_LbStateAddress=3 3 0 251 1 89 2 311_x000d__x000a_LbStateJou" xfId="62" xr:uid="{00000000-0005-0000-0000-000000000000}"/>
    <cellStyle name="20% - Ênfase1 100" xfId="1" xr:uid="{00000000-0005-0000-0000-000001000000}"/>
    <cellStyle name="60% - Ênfase6 37" xfId="2" xr:uid="{00000000-0005-0000-0000-000002000000}"/>
    <cellStyle name="Comma_Arauco Piping list" xfId="63" xr:uid="{00000000-0005-0000-0000-000003000000}"/>
    <cellStyle name="Comma0" xfId="64" xr:uid="{00000000-0005-0000-0000-000004000000}"/>
    <cellStyle name="CORES" xfId="65" xr:uid="{00000000-0005-0000-0000-000005000000}"/>
    <cellStyle name="Currency [0]_Arauco Piping list" xfId="66" xr:uid="{00000000-0005-0000-0000-000006000000}"/>
    <cellStyle name="Currency_Arauco Piping list" xfId="67" xr:uid="{00000000-0005-0000-0000-000007000000}"/>
    <cellStyle name="Currency0" xfId="68" xr:uid="{00000000-0005-0000-0000-000008000000}"/>
    <cellStyle name="Data" xfId="69" xr:uid="{00000000-0005-0000-0000-000009000000}"/>
    <cellStyle name="Date" xfId="70" xr:uid="{00000000-0005-0000-0000-00000A000000}"/>
    <cellStyle name="Excel Built-in Excel Built-in Excel Built-in Excel Built-in Excel Built-in Excel Built-in Excel Built-in Excel Built-in Separador de milhares 4" xfId="3" xr:uid="{00000000-0005-0000-0000-00000B000000}"/>
    <cellStyle name="Excel Built-in Excel Built-in Excel Built-in Excel Built-in Excel Built-in Excel Built-in Excel Built-in Separador de milhares 4" xfId="4" xr:uid="{00000000-0005-0000-0000-00000C000000}"/>
    <cellStyle name="Excel Built-in Normal" xfId="5" xr:uid="{00000000-0005-0000-0000-00000D000000}"/>
    <cellStyle name="Excel Built-in Normal 1" xfId="6" xr:uid="{00000000-0005-0000-0000-00000E000000}"/>
    <cellStyle name="Excel Built-in Normal 2" xfId="30" xr:uid="{00000000-0005-0000-0000-00000F000000}"/>
    <cellStyle name="Excel Built-in Normal 3" xfId="41" xr:uid="{00000000-0005-0000-0000-000010000000}"/>
    <cellStyle name="Excel_BuiltIn_Comma" xfId="7" xr:uid="{00000000-0005-0000-0000-000011000000}"/>
    <cellStyle name="Fixed" xfId="71" xr:uid="{00000000-0005-0000-0000-000012000000}"/>
    <cellStyle name="Fixo" xfId="72" xr:uid="{00000000-0005-0000-0000-000013000000}"/>
    <cellStyle name="Followed Hyperlink" xfId="73" xr:uid="{00000000-0005-0000-0000-000014000000}"/>
    <cellStyle name="Grey" xfId="74" xr:uid="{00000000-0005-0000-0000-000015000000}"/>
    <cellStyle name="Heading" xfId="8" xr:uid="{00000000-0005-0000-0000-000016000000}"/>
    <cellStyle name="Heading 1" xfId="75" xr:uid="{00000000-0005-0000-0000-000017000000}"/>
    <cellStyle name="Heading 2" xfId="76" xr:uid="{00000000-0005-0000-0000-000018000000}"/>
    <cellStyle name="Heading1" xfId="9" xr:uid="{00000000-0005-0000-0000-000019000000}"/>
    <cellStyle name="Hiperlink 2" xfId="31" xr:uid="{00000000-0005-0000-0000-00001A000000}"/>
    <cellStyle name="Indefinido" xfId="77" xr:uid="{00000000-0005-0000-0000-00001B000000}"/>
    <cellStyle name="Input [yellow]" xfId="78" xr:uid="{00000000-0005-0000-0000-00001C000000}"/>
    <cellStyle name="material" xfId="79" xr:uid="{00000000-0005-0000-0000-00001D000000}"/>
    <cellStyle name="MINIPG" xfId="80" xr:uid="{00000000-0005-0000-0000-00001E000000}"/>
    <cellStyle name="Moeda 2" xfId="32" xr:uid="{00000000-0005-0000-0000-00001F000000}"/>
    <cellStyle name="Normal" xfId="0" builtinId="0"/>
    <cellStyle name="Normal - Style1" xfId="81" xr:uid="{00000000-0005-0000-0000-000021000000}"/>
    <cellStyle name="Normal 10" xfId="46" xr:uid="{00000000-0005-0000-0000-000022000000}"/>
    <cellStyle name="Normal 11" xfId="53" xr:uid="{00000000-0005-0000-0000-000023000000}"/>
    <cellStyle name="Normal 11 2" xfId="121" xr:uid="{00000000-0005-0000-0000-000024000000}"/>
    <cellStyle name="Normal 12" xfId="54" xr:uid="{00000000-0005-0000-0000-000025000000}"/>
    <cellStyle name="Normal 13" xfId="55" xr:uid="{00000000-0005-0000-0000-000026000000}"/>
    <cellStyle name="Normal 14" xfId="57" xr:uid="{00000000-0005-0000-0000-000027000000}"/>
    <cellStyle name="Normal 15" xfId="60" xr:uid="{00000000-0005-0000-0000-000028000000}"/>
    <cellStyle name="Normal 16" xfId="95" xr:uid="{00000000-0005-0000-0000-000029000000}"/>
    <cellStyle name="Normal 17" xfId="98" xr:uid="{00000000-0005-0000-0000-00002A000000}"/>
    <cellStyle name="Normal 18" xfId="99" xr:uid="{00000000-0005-0000-0000-00002B000000}"/>
    <cellStyle name="Normal 19" xfId="100" xr:uid="{00000000-0005-0000-0000-00002C000000}"/>
    <cellStyle name="Normal 2" xfId="10" xr:uid="{00000000-0005-0000-0000-00002D000000}"/>
    <cellStyle name="Normal 2 2" xfId="17" xr:uid="{00000000-0005-0000-0000-00002E000000}"/>
    <cellStyle name="Normal 20" xfId="101" xr:uid="{00000000-0005-0000-0000-00002F000000}"/>
    <cellStyle name="Normal 21" xfId="102" xr:uid="{00000000-0005-0000-0000-000030000000}"/>
    <cellStyle name="Normal 22" xfId="103" xr:uid="{00000000-0005-0000-0000-000031000000}"/>
    <cellStyle name="Normal 23" xfId="104" xr:uid="{00000000-0005-0000-0000-000032000000}"/>
    <cellStyle name="Normal 24" xfId="105" xr:uid="{00000000-0005-0000-0000-000033000000}"/>
    <cellStyle name="Normal 25" xfId="106" xr:uid="{00000000-0005-0000-0000-000034000000}"/>
    <cellStyle name="Normal 26" xfId="107" xr:uid="{00000000-0005-0000-0000-000035000000}"/>
    <cellStyle name="Normal 27" xfId="108" xr:uid="{00000000-0005-0000-0000-000036000000}"/>
    <cellStyle name="Normal 28" xfId="109" xr:uid="{00000000-0005-0000-0000-000037000000}"/>
    <cellStyle name="Normal 29" xfId="110" xr:uid="{00000000-0005-0000-0000-000038000000}"/>
    <cellStyle name="Normal 3" xfId="18" xr:uid="{00000000-0005-0000-0000-000039000000}"/>
    <cellStyle name="Normal 3 2" xfId="19" xr:uid="{00000000-0005-0000-0000-00003A000000}"/>
    <cellStyle name="Normal 3 3" xfId="27" xr:uid="{00000000-0005-0000-0000-00003B000000}"/>
    <cellStyle name="Normal 30" xfId="111" xr:uid="{00000000-0005-0000-0000-00003C000000}"/>
    <cellStyle name="Normal 31" xfId="112" xr:uid="{00000000-0005-0000-0000-00003D000000}"/>
    <cellStyle name="Normal 32" xfId="113" xr:uid="{00000000-0005-0000-0000-00003E000000}"/>
    <cellStyle name="Normal 33" xfId="114" xr:uid="{00000000-0005-0000-0000-00003F000000}"/>
    <cellStyle name="Normal 34" xfId="115" xr:uid="{00000000-0005-0000-0000-000040000000}"/>
    <cellStyle name="Normal 35" xfId="116" xr:uid="{00000000-0005-0000-0000-000041000000}"/>
    <cellStyle name="Normal 36" xfId="117" xr:uid="{00000000-0005-0000-0000-000042000000}"/>
    <cellStyle name="Normal 37" xfId="119" xr:uid="{00000000-0005-0000-0000-000043000000}"/>
    <cellStyle name="Normal 4" xfId="20" xr:uid="{00000000-0005-0000-0000-000044000000}"/>
    <cellStyle name="Normal 5" xfId="23" xr:uid="{00000000-0005-0000-0000-000045000000}"/>
    <cellStyle name="Normal 5 2" xfId="48" xr:uid="{00000000-0005-0000-0000-000046000000}"/>
    <cellStyle name="Normal 6" xfId="24" xr:uid="{00000000-0005-0000-0000-000047000000}"/>
    <cellStyle name="Normal 6 2" xfId="42" xr:uid="{00000000-0005-0000-0000-000048000000}"/>
    <cellStyle name="Normal 6 2 2" xfId="51" xr:uid="{00000000-0005-0000-0000-000049000000}"/>
    <cellStyle name="Normal 6 3" xfId="49" xr:uid="{00000000-0005-0000-0000-00004A000000}"/>
    <cellStyle name="Normal 7" xfId="25" xr:uid="{00000000-0005-0000-0000-00004B000000}"/>
    <cellStyle name="Normal 7 2" xfId="39" xr:uid="{00000000-0005-0000-0000-00004C000000}"/>
    <cellStyle name="Normal 8" xfId="40" xr:uid="{00000000-0005-0000-0000-00004D000000}"/>
    <cellStyle name="Normal 8 2" xfId="50" xr:uid="{00000000-0005-0000-0000-00004E000000}"/>
    <cellStyle name="Normal 9" xfId="47" xr:uid="{00000000-0005-0000-0000-00004F000000}"/>
    <cellStyle name="Normal1" xfId="82" xr:uid="{00000000-0005-0000-0000-000050000000}"/>
    <cellStyle name="Normal2" xfId="83" xr:uid="{00000000-0005-0000-0000-000051000000}"/>
    <cellStyle name="Normal3" xfId="84" xr:uid="{00000000-0005-0000-0000-000052000000}"/>
    <cellStyle name="Percent [2]" xfId="85" xr:uid="{00000000-0005-0000-0000-000053000000}"/>
    <cellStyle name="Percent_Sheet1" xfId="86" xr:uid="{00000000-0005-0000-0000-000054000000}"/>
    <cellStyle name="Percentual" xfId="87" xr:uid="{00000000-0005-0000-0000-000055000000}"/>
    <cellStyle name="Ponto" xfId="88" xr:uid="{00000000-0005-0000-0000-000056000000}"/>
    <cellStyle name="Porcentagem" xfId="120" builtinId="5"/>
    <cellStyle name="Porcentagem 2" xfId="11" xr:uid="{00000000-0005-0000-0000-000058000000}"/>
    <cellStyle name="Porcentagem 3" xfId="33" xr:uid="{00000000-0005-0000-0000-000059000000}"/>
    <cellStyle name="Porcentagem 3 2" xfId="43" xr:uid="{00000000-0005-0000-0000-00005A000000}"/>
    <cellStyle name="Porcentagem 4" xfId="29" xr:uid="{00000000-0005-0000-0000-00005B000000}"/>
    <cellStyle name="Porcentagem 4 2" xfId="34" xr:uid="{00000000-0005-0000-0000-00005C000000}"/>
    <cellStyle name="Porcentagem 5" xfId="61" xr:uid="{00000000-0005-0000-0000-00005D000000}"/>
    <cellStyle name="Porcentagem 6" xfId="97" xr:uid="{00000000-0005-0000-0000-00005E000000}"/>
    <cellStyle name="Result" xfId="12" xr:uid="{00000000-0005-0000-0000-00005F000000}"/>
    <cellStyle name="Result2" xfId="13" xr:uid="{00000000-0005-0000-0000-000060000000}"/>
    <cellStyle name="Sep. milhar [0]" xfId="89" xr:uid="{00000000-0005-0000-0000-000061000000}"/>
    <cellStyle name="Separador de m" xfId="90" xr:uid="{00000000-0005-0000-0000-000062000000}"/>
    <cellStyle name="Separador de milhares 2" xfId="15" xr:uid="{00000000-0005-0000-0000-000063000000}"/>
    <cellStyle name="Separador de milhares 2 2" xfId="21" xr:uid="{00000000-0005-0000-0000-000064000000}"/>
    <cellStyle name="Separador de milhares 3" xfId="22" xr:uid="{00000000-0005-0000-0000-000065000000}"/>
    <cellStyle name="Separador de milhares 4" xfId="16" xr:uid="{00000000-0005-0000-0000-000066000000}"/>
    <cellStyle name="Sepavador de milhares [0]_Pasta2" xfId="91" xr:uid="{00000000-0005-0000-0000-000067000000}"/>
    <cellStyle name="Standard_RP100_01 (metr.)" xfId="92" xr:uid="{00000000-0005-0000-0000-000068000000}"/>
    <cellStyle name="Titulo1" xfId="93" xr:uid="{00000000-0005-0000-0000-000069000000}"/>
    <cellStyle name="Titulo2" xfId="94" xr:uid="{00000000-0005-0000-0000-00006A000000}"/>
    <cellStyle name="Vírgula" xfId="14" builtinId="3"/>
    <cellStyle name="Vírgula 10" xfId="96" xr:uid="{00000000-0005-0000-0000-00006C000000}"/>
    <cellStyle name="Vírgula 11" xfId="118" xr:uid="{00000000-0005-0000-0000-00006D000000}"/>
    <cellStyle name="Vírgula 2" xfId="26" xr:uid="{00000000-0005-0000-0000-00006E000000}"/>
    <cellStyle name="Vírgula 2 2" xfId="45" xr:uid="{00000000-0005-0000-0000-00006F000000}"/>
    <cellStyle name="Vírgula 3" xfId="35" xr:uid="{00000000-0005-0000-0000-000070000000}"/>
    <cellStyle name="Vírgula 3 2" xfId="36" xr:uid="{00000000-0005-0000-0000-000071000000}"/>
    <cellStyle name="Vírgula 4" xfId="37" xr:uid="{00000000-0005-0000-0000-000072000000}"/>
    <cellStyle name="Vírgula 5" xfId="28" xr:uid="{00000000-0005-0000-0000-000073000000}"/>
    <cellStyle name="Vírgula 5 2" xfId="38" xr:uid="{00000000-0005-0000-0000-000074000000}"/>
    <cellStyle name="Vírgula 6" xfId="44" xr:uid="{00000000-0005-0000-0000-000075000000}"/>
    <cellStyle name="Vírgula 6 2" xfId="52" xr:uid="{00000000-0005-0000-0000-000076000000}"/>
    <cellStyle name="Vírgula 7" xfId="56" xr:uid="{00000000-0005-0000-0000-000077000000}"/>
    <cellStyle name="Vírgula 8" xfId="58" xr:uid="{00000000-0005-0000-0000-000078000000}"/>
    <cellStyle name="Vírgula 9" xfId="59" xr:uid="{00000000-0005-0000-0000-000079000000}"/>
  </cellStyles>
  <dxfs count="31"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639531</xdr:colOff>
      <xdr:row>0</xdr:row>
      <xdr:rowOff>104775</xdr:rowOff>
    </xdr:from>
    <xdr:ext cx="912719" cy="31712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206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103410</xdr:colOff>
      <xdr:row>0</xdr:row>
      <xdr:rowOff>76200</xdr:rowOff>
    </xdr:from>
    <xdr:ext cx="1085290" cy="364751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0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1</xdr:col>
      <xdr:colOff>1743075</xdr:colOff>
      <xdr:row>1</xdr:row>
      <xdr:rowOff>161925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5715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0</xdr:row>
      <xdr:rowOff>85725</xdr:rowOff>
    </xdr:from>
    <xdr:to>
      <xdr:col>10</xdr:col>
      <xdr:colOff>85725</xdr:colOff>
      <xdr:row>1</xdr:row>
      <xdr:rowOff>161925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85725"/>
          <a:ext cx="72390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274381</xdr:colOff>
      <xdr:row>0</xdr:row>
      <xdr:rowOff>58583</xdr:rowOff>
    </xdr:from>
    <xdr:to>
      <xdr:col>1</xdr:col>
      <xdr:colOff>531556</xdr:colOff>
      <xdr:row>0</xdr:row>
      <xdr:rowOff>979446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81" y="58583"/>
          <a:ext cx="840965" cy="920863"/>
        </a:xfrm>
        <a:prstGeom prst="rect">
          <a:avLst/>
        </a:prstGeom>
      </xdr:spPr>
    </xdr:pic>
    <xdr:clientData/>
  </xdr:twoCellAnchor>
  <xdr:twoCellAnchor editAs="oneCell">
    <xdr:from>
      <xdr:col>2</xdr:col>
      <xdr:colOff>92177</xdr:colOff>
      <xdr:row>0</xdr:row>
      <xdr:rowOff>152400</xdr:rowOff>
    </xdr:from>
    <xdr:to>
      <xdr:col>19</xdr:col>
      <xdr:colOff>361950</xdr:colOff>
      <xdr:row>1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9758" y="152400"/>
          <a:ext cx="7940982" cy="861552"/>
        </a:xfrm>
        <a:prstGeom prst="rect">
          <a:avLst/>
        </a:prstGeom>
      </xdr:spPr>
    </xdr:pic>
    <xdr:clientData/>
  </xdr:twoCellAnchor>
  <xdr:twoCellAnchor editAs="oneCell">
    <xdr:from>
      <xdr:col>2</xdr:col>
      <xdr:colOff>297016</xdr:colOff>
      <xdr:row>8</xdr:row>
      <xdr:rowOff>10242</xdr:rowOff>
    </xdr:from>
    <xdr:to>
      <xdr:col>15</xdr:col>
      <xdr:colOff>81935</xdr:colOff>
      <xdr:row>43</xdr:row>
      <xdr:rowOff>61451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94" t="2851" r="8918" b="20679"/>
        <a:stretch/>
      </xdr:blipFill>
      <xdr:spPr>
        <a:xfrm>
          <a:off x="1464597" y="2314677"/>
          <a:ext cx="5940322" cy="68620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ca&#231;&#227;o%20-%20PMSJ\Downloads\2017_PLANILHA%20encargos%20socia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3HH2KOB\Compartilhado\EMEF%20EVA%20ALVES\PLANILHA%20DE%20OR&#199;AMENTO%20REFORMA%20EMEF%20EVA%20AL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 refreshError="1"/>
      <sheetData sheetId="1" refreshError="1">
        <row r="26">
          <cell r="B26">
            <v>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1-ORÇAMENTO"/>
      <sheetName val="ANEXO 02-BDI"/>
      <sheetName val="ANEXO 03-CRONOGRAMA"/>
      <sheetName val="ANEXO 04- ENCARGOS SOCIAIS"/>
      <sheetName val="ANEXO 05- ITENS RELEVANTES"/>
      <sheetName val="Plan4"/>
    </sheetNames>
    <sheetDataSet>
      <sheetData sheetId="0">
        <row r="109">
          <cell r="A109" t="str">
            <v>DATA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">
    <pageSetUpPr fitToPage="1"/>
  </sheetPr>
  <dimension ref="A1:S645"/>
  <sheetViews>
    <sheetView showGridLines="0" tabSelected="1" view="pageBreakPreview" topLeftCell="A632" zoomScale="72" zoomScaleNormal="86" zoomScaleSheetLayoutView="72" workbookViewId="0">
      <selection activeCell="A639" sqref="A639"/>
    </sheetView>
  </sheetViews>
  <sheetFormatPr defaultRowHeight="12.75" outlineLevelRow="1"/>
  <cols>
    <col min="1" max="1" width="8.625" style="10" customWidth="1"/>
    <col min="2" max="2" width="10.625" style="10" customWidth="1"/>
    <col min="3" max="3" width="10.5" style="10" customWidth="1"/>
    <col min="4" max="4" width="65.875" style="11" customWidth="1"/>
    <col min="5" max="5" width="6.625" style="9" customWidth="1"/>
    <col min="6" max="8" width="11.5" style="40" customWidth="1"/>
    <col min="9" max="9" width="14.125" style="39" customWidth="1"/>
    <col min="10" max="10" width="14.125" style="1" customWidth="1"/>
    <col min="11" max="11" width="19.25" style="1" bestFit="1" customWidth="1"/>
    <col min="12" max="12" width="18" style="1" bestFit="1" customWidth="1"/>
    <col min="13" max="13" width="21.5" style="1" bestFit="1" customWidth="1"/>
    <col min="14" max="14" width="17.125" style="1" customWidth="1"/>
    <col min="15" max="18" width="9" style="1"/>
    <col min="19" max="19" width="10.25" style="1" bestFit="1" customWidth="1"/>
    <col min="20" max="16384" width="9" style="1"/>
  </cols>
  <sheetData>
    <row r="1" spans="1:14" ht="12.75" customHeight="1">
      <c r="A1" s="249" t="s">
        <v>69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4" ht="14.25" customHeight="1">
      <c r="A2" s="249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4" ht="15" customHeight="1">
      <c r="A3" s="249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4" ht="20.100000000000001" customHeight="1">
      <c r="A4" s="3"/>
      <c r="B4" s="3"/>
      <c r="C4" s="3"/>
      <c r="D4" s="2"/>
      <c r="E4" s="2"/>
      <c r="F4" s="47"/>
      <c r="G4" s="47"/>
      <c r="H4" s="47"/>
      <c r="I4" s="47"/>
      <c r="J4" s="2"/>
      <c r="K4" s="2"/>
      <c r="L4" s="2"/>
      <c r="M4" s="2"/>
    </row>
    <row r="5" spans="1:14" ht="20.100000000000001" customHeight="1">
      <c r="A5" s="85" t="s">
        <v>349</v>
      </c>
      <c r="B5" s="4"/>
      <c r="C5" s="4"/>
      <c r="D5" s="5"/>
      <c r="E5" s="84"/>
      <c r="F5" s="46"/>
      <c r="G5" s="46"/>
      <c r="H5" s="46"/>
      <c r="I5" s="45"/>
      <c r="J5" s="6"/>
      <c r="K5" s="6"/>
      <c r="L5" s="6"/>
      <c r="M5" s="6"/>
    </row>
    <row r="6" spans="1:14" ht="20.100000000000001" customHeight="1">
      <c r="A6" s="85" t="s">
        <v>1233</v>
      </c>
      <c r="B6" s="4"/>
      <c r="C6" s="4"/>
      <c r="D6" s="5"/>
    </row>
    <row r="7" spans="1:14" ht="20.100000000000001" customHeight="1">
      <c r="A7" s="98" t="s">
        <v>1240</v>
      </c>
      <c r="B7" s="4"/>
      <c r="C7" s="4"/>
      <c r="D7" s="5"/>
      <c r="E7" s="251" t="s">
        <v>1206</v>
      </c>
      <c r="F7" s="252"/>
      <c r="G7" s="252"/>
      <c r="H7" s="252"/>
      <c r="I7" s="252"/>
      <c r="J7" s="252"/>
      <c r="K7" s="252"/>
      <c r="L7" s="252"/>
      <c r="M7" s="253"/>
    </row>
    <row r="8" spans="1:14" ht="20.100000000000001" customHeight="1">
      <c r="A8" s="22" t="s">
        <v>70</v>
      </c>
      <c r="B8" s="22"/>
      <c r="C8" s="22"/>
      <c r="D8" s="22"/>
      <c r="E8" s="254" t="s">
        <v>1239</v>
      </c>
      <c r="F8" s="255"/>
      <c r="G8" s="255"/>
      <c r="H8" s="255"/>
      <c r="I8" s="255"/>
      <c r="J8" s="255"/>
      <c r="K8" s="255"/>
      <c r="L8" s="255"/>
      <c r="M8" s="256"/>
    </row>
    <row r="9" spans="1:14" ht="20.100000000000001" customHeight="1">
      <c r="A9" s="149" t="s">
        <v>1197</v>
      </c>
      <c r="K9" s="211">
        <f>M637</f>
        <v>1872473.8208000001</v>
      </c>
      <c r="L9" s="151"/>
      <c r="M9" s="151"/>
    </row>
    <row r="10" spans="1:14" ht="20.100000000000001" customHeight="1" thickBot="1">
      <c r="A10" s="12"/>
      <c r="B10" s="12"/>
      <c r="C10" s="12"/>
      <c r="D10" s="50" t="s">
        <v>450</v>
      </c>
      <c r="E10" s="12" t="s">
        <v>79</v>
      </c>
      <c r="F10" s="51">
        <v>1</v>
      </c>
      <c r="G10" s="140"/>
      <c r="H10" s="140"/>
      <c r="I10" s="142"/>
      <c r="J10" s="154">
        <v>0.27700000000000002</v>
      </c>
      <c r="K10" s="147"/>
      <c r="L10" s="147"/>
      <c r="M10" s="147"/>
    </row>
    <row r="11" spans="1:14" ht="20.100000000000001" customHeight="1" thickBot="1">
      <c r="A11" s="7"/>
      <c r="B11" s="7"/>
      <c r="C11" s="7"/>
      <c r="D11" s="85"/>
      <c r="E11" s="7"/>
      <c r="F11" s="49"/>
      <c r="G11" s="141" t="s">
        <v>1185</v>
      </c>
      <c r="H11" s="144"/>
      <c r="I11" s="143"/>
      <c r="J11" s="146"/>
      <c r="K11" s="148"/>
      <c r="L11" s="148"/>
      <c r="M11" s="148"/>
    </row>
    <row r="12" spans="1:14" ht="39" customHeight="1" thickBot="1">
      <c r="A12" s="48" t="s">
        <v>71</v>
      </c>
      <c r="B12" s="48" t="s">
        <v>72</v>
      </c>
      <c r="C12" s="48" t="s">
        <v>73</v>
      </c>
      <c r="D12" s="48" t="s">
        <v>74</v>
      </c>
      <c r="E12" s="48" t="s">
        <v>75</v>
      </c>
      <c r="F12" s="60" t="s">
        <v>76</v>
      </c>
      <c r="G12" s="139" t="s">
        <v>1186</v>
      </c>
      <c r="H12" s="139" t="s">
        <v>1187</v>
      </c>
      <c r="I12" s="145" t="s">
        <v>944</v>
      </c>
      <c r="J12" s="145" t="s">
        <v>945</v>
      </c>
      <c r="K12" s="61" t="s">
        <v>1188</v>
      </c>
      <c r="L12" s="184" t="s">
        <v>1241</v>
      </c>
      <c r="M12" s="184" t="s">
        <v>1242</v>
      </c>
    </row>
    <row r="13" spans="1:14" ht="20.100000000000001" customHeight="1">
      <c r="A13" s="59"/>
      <c r="B13" s="59"/>
      <c r="C13" s="59"/>
      <c r="D13" s="24"/>
      <c r="E13" s="59"/>
      <c r="F13" s="42"/>
      <c r="G13" s="42"/>
      <c r="H13" s="42"/>
      <c r="I13" s="41"/>
      <c r="J13" s="8"/>
      <c r="K13" s="8"/>
      <c r="L13" s="8"/>
      <c r="M13" s="8"/>
    </row>
    <row r="14" spans="1:14" ht="20.100000000000001" customHeight="1">
      <c r="A14" s="37">
        <v>1</v>
      </c>
      <c r="B14" s="37"/>
      <c r="C14" s="37"/>
      <c r="D14" s="21" t="s">
        <v>102</v>
      </c>
      <c r="E14" s="21"/>
      <c r="F14" s="71"/>
      <c r="G14" s="71"/>
      <c r="H14" s="71"/>
      <c r="I14" s="70"/>
      <c r="J14" s="70"/>
      <c r="K14" s="74"/>
      <c r="L14" s="74"/>
      <c r="M14" s="74"/>
    </row>
    <row r="15" spans="1:14" ht="20.100000000000001" customHeight="1" outlineLevel="1">
      <c r="A15" s="62" t="s">
        <v>78</v>
      </c>
      <c r="B15" s="62" t="s">
        <v>198</v>
      </c>
      <c r="C15" s="208" t="s">
        <v>84</v>
      </c>
      <c r="D15" s="16" t="s">
        <v>103</v>
      </c>
      <c r="E15" s="62" t="s">
        <v>104</v>
      </c>
      <c r="F15" s="53">
        <v>6</v>
      </c>
      <c r="G15" s="155">
        <f>(I15*65%)</f>
        <v>134.23651799999999</v>
      </c>
      <c r="H15" s="156">
        <f>(I15*35%)</f>
        <v>72.281201999999993</v>
      </c>
      <c r="I15" s="157">
        <f>J15*(1-$J$10)</f>
        <v>206.51772</v>
      </c>
      <c r="J15" s="158">
        <v>285.64</v>
      </c>
      <c r="K15" s="158">
        <f t="shared" ref="K15:K22" si="0">J15*F15</f>
        <v>1713.84</v>
      </c>
      <c r="L15" s="158">
        <v>0</v>
      </c>
      <c r="M15" s="158">
        <f>K15</f>
        <v>1713.84</v>
      </c>
      <c r="N15" s="151"/>
    </row>
    <row r="16" spans="1:14" ht="20.100000000000001" customHeight="1" outlineLevel="1">
      <c r="A16" s="62" t="s">
        <v>105</v>
      </c>
      <c r="B16" s="209">
        <v>93214</v>
      </c>
      <c r="C16" s="208" t="s">
        <v>84</v>
      </c>
      <c r="D16" s="14" t="s">
        <v>107</v>
      </c>
      <c r="E16" s="62" t="s">
        <v>79</v>
      </c>
      <c r="F16" s="53">
        <v>1</v>
      </c>
      <c r="G16" s="155">
        <f t="shared" ref="G16:G22" si="1">(I16*65%)</f>
        <v>541.06283399999995</v>
      </c>
      <c r="H16" s="156">
        <f t="shared" ref="H16:H22" si="2">(I16*35%)</f>
        <v>291.34152599999993</v>
      </c>
      <c r="I16" s="157">
        <f t="shared" ref="I16:I22" si="3">J16*(1-$J$10)</f>
        <v>832.40435999999988</v>
      </c>
      <c r="J16" s="158">
        <v>1151.32</v>
      </c>
      <c r="K16" s="158">
        <f t="shared" si="0"/>
        <v>1151.32</v>
      </c>
      <c r="L16" s="158">
        <v>0</v>
      </c>
      <c r="M16" s="158">
        <f>K16</f>
        <v>1151.32</v>
      </c>
      <c r="N16" s="151"/>
    </row>
    <row r="17" spans="1:14" ht="20.100000000000001" customHeight="1" outlineLevel="1">
      <c r="A17" s="62" t="s">
        <v>108</v>
      </c>
      <c r="B17" s="62" t="s">
        <v>1230</v>
      </c>
      <c r="C17" s="208" t="s">
        <v>106</v>
      </c>
      <c r="D17" s="16" t="s">
        <v>109</v>
      </c>
      <c r="E17" s="62" t="s">
        <v>79</v>
      </c>
      <c r="F17" s="53">
        <v>1</v>
      </c>
      <c r="G17" s="155">
        <f t="shared" si="1"/>
        <v>906.73092899999995</v>
      </c>
      <c r="H17" s="156">
        <f t="shared" si="2"/>
        <v>488.23973099999995</v>
      </c>
      <c r="I17" s="157">
        <f t="shared" si="3"/>
        <v>1394.97066</v>
      </c>
      <c r="J17" s="158">
        <v>1929.42</v>
      </c>
      <c r="K17" s="158">
        <f t="shared" si="0"/>
        <v>1929.42</v>
      </c>
      <c r="L17" s="158">
        <v>0</v>
      </c>
      <c r="M17" s="158">
        <f>K17</f>
        <v>1929.42</v>
      </c>
      <c r="N17" s="151"/>
    </row>
    <row r="18" spans="1:14" ht="20.100000000000001" customHeight="1" outlineLevel="1">
      <c r="A18" s="62" t="s">
        <v>110</v>
      </c>
      <c r="B18" s="209">
        <v>73658</v>
      </c>
      <c r="C18" s="207" t="s">
        <v>106</v>
      </c>
      <c r="D18" s="206" t="s">
        <v>111</v>
      </c>
      <c r="E18" s="207" t="s">
        <v>79</v>
      </c>
      <c r="F18" s="53">
        <v>1</v>
      </c>
      <c r="G18" s="155">
        <f t="shared" si="1"/>
        <v>123.625047</v>
      </c>
      <c r="H18" s="156">
        <f t="shared" si="2"/>
        <v>66.567332999999991</v>
      </c>
      <c r="I18" s="157">
        <f t="shared" si="3"/>
        <v>190.19237999999999</v>
      </c>
      <c r="J18" s="158">
        <v>263.06</v>
      </c>
      <c r="K18" s="158">
        <f t="shared" si="0"/>
        <v>263.06</v>
      </c>
      <c r="L18" s="158">
        <v>0</v>
      </c>
      <c r="M18" s="158">
        <f>K18</f>
        <v>263.06</v>
      </c>
      <c r="N18" s="151"/>
    </row>
    <row r="19" spans="1:14" ht="29.25" customHeight="1" outlineLevel="1">
      <c r="A19" s="62" t="s">
        <v>112</v>
      </c>
      <c r="B19" s="62" t="s">
        <v>199</v>
      </c>
      <c r="C19" s="208" t="s">
        <v>84</v>
      </c>
      <c r="D19" s="57" t="s">
        <v>113</v>
      </c>
      <c r="E19" s="62" t="s">
        <v>104</v>
      </c>
      <c r="F19" s="53">
        <v>40</v>
      </c>
      <c r="G19" s="155">
        <f t="shared" si="1"/>
        <v>148.917756</v>
      </c>
      <c r="H19" s="156">
        <f t="shared" si="2"/>
        <v>80.186483999999993</v>
      </c>
      <c r="I19" s="157">
        <f t="shared" si="3"/>
        <v>229.10423999999998</v>
      </c>
      <c r="J19" s="158">
        <v>316.88</v>
      </c>
      <c r="K19" s="158">
        <f t="shared" si="0"/>
        <v>12675.2</v>
      </c>
      <c r="L19" s="158">
        <v>0</v>
      </c>
      <c r="M19" s="158">
        <f>K19</f>
        <v>12675.2</v>
      </c>
      <c r="N19" s="151"/>
    </row>
    <row r="20" spans="1:14" ht="20.100000000000001" customHeight="1" outlineLevel="1">
      <c r="A20" s="62" t="s">
        <v>114</v>
      </c>
      <c r="B20" s="62" t="s">
        <v>1207</v>
      </c>
      <c r="C20" s="62" t="s">
        <v>106</v>
      </c>
      <c r="D20" s="16" t="s">
        <v>115</v>
      </c>
      <c r="E20" s="62" t="s">
        <v>104</v>
      </c>
      <c r="F20" s="53">
        <v>1510.23</v>
      </c>
      <c r="G20" s="155">
        <f t="shared" si="1"/>
        <v>2.6787150000000004</v>
      </c>
      <c r="H20" s="156">
        <f t="shared" si="2"/>
        <v>1.442385</v>
      </c>
      <c r="I20" s="157">
        <f t="shared" si="3"/>
        <v>4.1211000000000002</v>
      </c>
      <c r="J20" s="158">
        <v>5.7</v>
      </c>
      <c r="K20" s="158">
        <f t="shared" si="0"/>
        <v>8608.3109999999997</v>
      </c>
      <c r="L20" s="158">
        <f>K20</f>
        <v>8608.3109999999997</v>
      </c>
      <c r="M20" s="158">
        <v>0</v>
      </c>
      <c r="N20" s="151"/>
    </row>
    <row r="21" spans="1:14" ht="20.100000000000001" customHeight="1" outlineLevel="1">
      <c r="A21" s="62" t="s">
        <v>187</v>
      </c>
      <c r="B21" s="62" t="s">
        <v>359</v>
      </c>
      <c r="C21" s="62" t="s">
        <v>106</v>
      </c>
      <c r="D21" s="16" t="s">
        <v>360</v>
      </c>
      <c r="E21" s="62" t="s">
        <v>97</v>
      </c>
      <c r="F21" s="53">
        <v>56</v>
      </c>
      <c r="G21" s="155">
        <f>I21</f>
        <v>50.335259999999998</v>
      </c>
      <c r="H21" s="156">
        <v>0</v>
      </c>
      <c r="I21" s="157">
        <f t="shared" si="3"/>
        <v>50.335259999999998</v>
      </c>
      <c r="J21" s="158">
        <v>69.62</v>
      </c>
      <c r="K21" s="158">
        <f t="shared" si="0"/>
        <v>3898.7200000000003</v>
      </c>
      <c r="L21" s="158">
        <f>K21</f>
        <v>3898.7200000000003</v>
      </c>
      <c r="M21" s="158">
        <v>0</v>
      </c>
      <c r="N21" s="151"/>
    </row>
    <row r="22" spans="1:14" ht="20.100000000000001" customHeight="1" outlineLevel="1">
      <c r="A22" s="62" t="s">
        <v>256</v>
      </c>
      <c r="B22" s="62" t="s">
        <v>283</v>
      </c>
      <c r="C22" s="62" t="s">
        <v>84</v>
      </c>
      <c r="D22" s="16" t="s">
        <v>308</v>
      </c>
      <c r="E22" s="62" t="s">
        <v>104</v>
      </c>
      <c r="F22" s="53">
        <v>80</v>
      </c>
      <c r="G22" s="155">
        <f t="shared" si="1"/>
        <v>25.414896000000002</v>
      </c>
      <c r="H22" s="156">
        <f t="shared" si="2"/>
        <v>13.684944</v>
      </c>
      <c r="I22" s="157">
        <f t="shared" si="3"/>
        <v>39.09984</v>
      </c>
      <c r="J22" s="158">
        <v>54.08</v>
      </c>
      <c r="K22" s="158">
        <f t="shared" si="0"/>
        <v>4326.3999999999996</v>
      </c>
      <c r="L22" s="158">
        <v>0</v>
      </c>
      <c r="M22" s="158">
        <f>K22</f>
        <v>4326.3999999999996</v>
      </c>
      <c r="N22" s="151"/>
    </row>
    <row r="23" spans="1:14" ht="20.100000000000001" customHeight="1" outlineLevel="1">
      <c r="A23" s="64"/>
      <c r="B23" s="65"/>
      <c r="C23" s="65"/>
      <c r="D23" s="65"/>
      <c r="E23" s="65"/>
      <c r="F23" s="76"/>
      <c r="G23" s="76"/>
      <c r="H23" s="76"/>
      <c r="I23" s="77" t="s">
        <v>210</v>
      </c>
      <c r="J23" s="75"/>
      <c r="K23" s="185">
        <f>SUM(K15:K22)</f>
        <v>34566.271000000001</v>
      </c>
      <c r="L23" s="185">
        <f>SUM(L15:L22)</f>
        <v>12507.030999999999</v>
      </c>
      <c r="M23" s="185">
        <f>SUM(M15:M22)</f>
        <v>22059.239999999998</v>
      </c>
      <c r="N23" s="151"/>
    </row>
    <row r="24" spans="1:14" ht="20.100000000000001" customHeight="1">
      <c r="A24" s="59"/>
      <c r="B24" s="59"/>
      <c r="C24" s="59"/>
      <c r="D24" s="24"/>
      <c r="E24" s="59"/>
      <c r="F24" s="42"/>
      <c r="G24" s="42"/>
      <c r="H24" s="42"/>
      <c r="I24" s="41"/>
      <c r="J24" s="8"/>
      <c r="K24" s="8"/>
      <c r="L24" s="8"/>
      <c r="M24" s="8"/>
      <c r="N24" s="151"/>
    </row>
    <row r="25" spans="1:14" ht="20.100000000000001" customHeight="1">
      <c r="A25" s="37">
        <v>2</v>
      </c>
      <c r="B25" s="37"/>
      <c r="C25" s="37"/>
      <c r="D25" s="21" t="s">
        <v>200</v>
      </c>
      <c r="E25" s="21"/>
      <c r="F25" s="71"/>
      <c r="G25" s="71"/>
      <c r="H25" s="71"/>
      <c r="I25" s="70"/>
      <c r="J25" s="70"/>
      <c r="K25" s="74"/>
      <c r="L25" s="74"/>
      <c r="M25" s="74"/>
      <c r="N25" s="151"/>
    </row>
    <row r="26" spans="1:14" ht="20.100000000000001" customHeight="1">
      <c r="A26" s="30" t="s">
        <v>80</v>
      </c>
      <c r="B26" s="12"/>
      <c r="C26" s="12"/>
      <c r="D26" s="13" t="s">
        <v>1023</v>
      </c>
      <c r="E26" s="13"/>
      <c r="F26" s="73"/>
      <c r="G26" s="73"/>
      <c r="H26" s="73"/>
      <c r="I26" s="56"/>
      <c r="J26" s="56"/>
      <c r="K26" s="56"/>
      <c r="L26" s="56"/>
      <c r="M26" s="56"/>
      <c r="N26" s="151"/>
    </row>
    <row r="27" spans="1:14" ht="25.5" outlineLevel="1">
      <c r="A27" s="15" t="s">
        <v>709</v>
      </c>
      <c r="B27" s="15">
        <v>93382</v>
      </c>
      <c r="C27" s="15" t="s">
        <v>84</v>
      </c>
      <c r="D27" s="57" t="s">
        <v>89</v>
      </c>
      <c r="E27" s="15" t="s">
        <v>82</v>
      </c>
      <c r="F27" s="53">
        <v>270.39999999999998</v>
      </c>
      <c r="G27" s="155">
        <f>(I27*65%)</f>
        <v>11.5090755</v>
      </c>
      <c r="H27" s="156">
        <f>(I27*35%)</f>
        <v>6.1971944999999993</v>
      </c>
      <c r="I27" s="157">
        <f>J27*(1-$J$10)</f>
        <v>17.70627</v>
      </c>
      <c r="J27" s="158">
        <v>24.49</v>
      </c>
      <c r="K27" s="158">
        <f>J27*F27</f>
        <v>6622.0959999999986</v>
      </c>
      <c r="L27" s="158">
        <f>K27</f>
        <v>6622.0959999999986</v>
      </c>
      <c r="M27" s="158">
        <v>0</v>
      </c>
      <c r="N27" s="151"/>
    </row>
    <row r="28" spans="1:14" ht="20.100000000000001" customHeight="1" outlineLevel="1">
      <c r="A28" s="15" t="s">
        <v>710</v>
      </c>
      <c r="B28" s="15">
        <v>93358</v>
      </c>
      <c r="C28" s="15" t="s">
        <v>84</v>
      </c>
      <c r="D28" s="57" t="s">
        <v>90</v>
      </c>
      <c r="E28" s="15" t="s">
        <v>82</v>
      </c>
      <c r="F28" s="53">
        <v>142.16999999999999</v>
      </c>
      <c r="G28" s="155">
        <f t="shared" ref="G28:G38" si="4">(I28*65%)</f>
        <v>32.092885500000001</v>
      </c>
      <c r="H28" s="156">
        <f t="shared" ref="H28:H38" si="5">(I28*35%)</f>
        <v>17.280784499999999</v>
      </c>
      <c r="I28" s="157">
        <f t="shared" ref="I28:I38" si="6">J28*(1-$J$10)</f>
        <v>49.373670000000004</v>
      </c>
      <c r="J28" s="158">
        <v>68.290000000000006</v>
      </c>
      <c r="K28" s="158">
        <f>J28*F28</f>
        <v>9708.7893000000004</v>
      </c>
      <c r="L28" s="158">
        <f t="shared" ref="L28:L38" si="7">K28</f>
        <v>9708.7893000000004</v>
      </c>
      <c r="M28" s="158">
        <v>0</v>
      </c>
      <c r="N28" s="151"/>
    </row>
    <row r="29" spans="1:14" ht="20.100000000000001" customHeight="1" outlineLevel="1">
      <c r="A29" s="15" t="s">
        <v>711</v>
      </c>
      <c r="B29" s="15">
        <v>94098</v>
      </c>
      <c r="C29" s="15" t="s">
        <v>84</v>
      </c>
      <c r="D29" s="57" t="s">
        <v>91</v>
      </c>
      <c r="E29" s="15" t="s">
        <v>85</v>
      </c>
      <c r="F29" s="53">
        <v>263.11</v>
      </c>
      <c r="G29" s="155">
        <f t="shared" si="4"/>
        <v>2.7680055000000001</v>
      </c>
      <c r="H29" s="156">
        <f t="shared" si="5"/>
        <v>1.4904644999999999</v>
      </c>
      <c r="I29" s="157">
        <f t="shared" si="6"/>
        <v>4.25847</v>
      </c>
      <c r="J29" s="158">
        <v>5.89</v>
      </c>
      <c r="K29" s="158">
        <f>J29*F29</f>
        <v>1549.7179000000001</v>
      </c>
      <c r="L29" s="158">
        <f t="shared" si="7"/>
        <v>1549.7179000000001</v>
      </c>
      <c r="M29" s="158">
        <v>0</v>
      </c>
      <c r="N29" s="151"/>
    </row>
    <row r="30" spans="1:14" ht="20.100000000000001" customHeight="1" outlineLevel="1">
      <c r="A30" s="15" t="s">
        <v>712</v>
      </c>
      <c r="B30" s="15">
        <v>96995</v>
      </c>
      <c r="C30" s="15" t="s">
        <v>84</v>
      </c>
      <c r="D30" s="57" t="s">
        <v>92</v>
      </c>
      <c r="E30" s="15" t="s">
        <v>82</v>
      </c>
      <c r="F30" s="53">
        <v>56.39</v>
      </c>
      <c r="G30" s="155">
        <f t="shared" si="4"/>
        <v>24.343410000000002</v>
      </c>
      <c r="H30" s="156">
        <f t="shared" si="5"/>
        <v>13.107989999999999</v>
      </c>
      <c r="I30" s="157">
        <f t="shared" si="6"/>
        <v>37.4514</v>
      </c>
      <c r="J30" s="158">
        <v>51.8</v>
      </c>
      <c r="K30" s="158">
        <f>J30*F30</f>
        <v>2921.002</v>
      </c>
      <c r="L30" s="158">
        <f t="shared" si="7"/>
        <v>2921.002</v>
      </c>
      <c r="M30" s="158">
        <v>0</v>
      </c>
      <c r="N30" s="151"/>
    </row>
    <row r="31" spans="1:14" ht="20.100000000000001" customHeight="1" outlineLevel="1">
      <c r="A31" s="30" t="s">
        <v>116</v>
      </c>
      <c r="B31" s="15"/>
      <c r="C31" s="15"/>
      <c r="D31" s="19" t="s">
        <v>431</v>
      </c>
      <c r="E31" s="15"/>
      <c r="F31" s="53"/>
      <c r="G31" s="155"/>
      <c r="H31" s="156"/>
      <c r="I31" s="157"/>
      <c r="J31" s="158"/>
      <c r="K31" s="158"/>
      <c r="L31" s="158"/>
      <c r="M31" s="158"/>
      <c r="N31" s="151"/>
    </row>
    <row r="32" spans="1:14" ht="20.100000000000001" customHeight="1" outlineLevel="1">
      <c r="A32" s="15" t="s">
        <v>713</v>
      </c>
      <c r="B32" s="15">
        <v>93358</v>
      </c>
      <c r="C32" s="15" t="s">
        <v>84</v>
      </c>
      <c r="D32" s="57" t="s">
        <v>90</v>
      </c>
      <c r="E32" s="15" t="s">
        <v>82</v>
      </c>
      <c r="F32" s="53">
        <v>11.26</v>
      </c>
      <c r="G32" s="155">
        <f t="shared" si="4"/>
        <v>32.092885500000001</v>
      </c>
      <c r="H32" s="156">
        <f t="shared" si="5"/>
        <v>17.280784499999999</v>
      </c>
      <c r="I32" s="157">
        <f t="shared" si="6"/>
        <v>49.373670000000004</v>
      </c>
      <c r="J32" s="158">
        <v>68.290000000000006</v>
      </c>
      <c r="K32" s="158">
        <f>J32*F32</f>
        <v>768.94540000000006</v>
      </c>
      <c r="L32" s="158">
        <f t="shared" si="7"/>
        <v>768.94540000000006</v>
      </c>
      <c r="M32" s="158">
        <v>0</v>
      </c>
      <c r="N32" s="151"/>
    </row>
    <row r="33" spans="1:14" ht="20.100000000000001" customHeight="1" outlineLevel="1">
      <c r="A33" s="15" t="s">
        <v>714</v>
      </c>
      <c r="B33" s="15">
        <v>94098</v>
      </c>
      <c r="C33" s="15" t="s">
        <v>84</v>
      </c>
      <c r="D33" s="57" t="s">
        <v>91</v>
      </c>
      <c r="E33" s="15" t="s">
        <v>85</v>
      </c>
      <c r="F33" s="53">
        <v>17.739999999999998</v>
      </c>
      <c r="G33" s="155">
        <f t="shared" si="4"/>
        <v>2.7680055000000001</v>
      </c>
      <c r="H33" s="156">
        <f t="shared" si="5"/>
        <v>1.4904644999999999</v>
      </c>
      <c r="I33" s="157">
        <f t="shared" si="6"/>
        <v>4.25847</v>
      </c>
      <c r="J33" s="158">
        <v>5.89</v>
      </c>
      <c r="K33" s="158">
        <f>J33*F33</f>
        <v>104.48859999999999</v>
      </c>
      <c r="L33" s="158">
        <f t="shared" si="7"/>
        <v>104.48859999999999</v>
      </c>
      <c r="M33" s="158">
        <v>0</v>
      </c>
      <c r="N33" s="151"/>
    </row>
    <row r="34" spans="1:14" ht="20.100000000000001" customHeight="1" outlineLevel="1">
      <c r="A34" s="15" t="s">
        <v>715</v>
      </c>
      <c r="B34" s="15">
        <v>96995</v>
      </c>
      <c r="C34" s="15" t="s">
        <v>84</v>
      </c>
      <c r="D34" s="57" t="s">
        <v>92</v>
      </c>
      <c r="E34" s="15" t="s">
        <v>82</v>
      </c>
      <c r="F34" s="53">
        <v>6.39</v>
      </c>
      <c r="G34" s="155">
        <f t="shared" si="4"/>
        <v>24.343410000000002</v>
      </c>
      <c r="H34" s="156">
        <f t="shared" si="5"/>
        <v>13.107989999999999</v>
      </c>
      <c r="I34" s="157">
        <f t="shared" si="6"/>
        <v>37.4514</v>
      </c>
      <c r="J34" s="158">
        <v>51.8</v>
      </c>
      <c r="K34" s="158">
        <f>J34*F34</f>
        <v>331.00199999999995</v>
      </c>
      <c r="L34" s="158">
        <f t="shared" si="7"/>
        <v>331.00199999999995</v>
      </c>
      <c r="M34" s="158">
        <v>0</v>
      </c>
      <c r="N34" s="151"/>
    </row>
    <row r="35" spans="1:14" ht="20.100000000000001" customHeight="1" outlineLevel="1">
      <c r="A35" s="30" t="s">
        <v>117</v>
      </c>
      <c r="B35" s="15"/>
      <c r="C35" s="15"/>
      <c r="D35" s="19" t="s">
        <v>209</v>
      </c>
      <c r="E35" s="15"/>
      <c r="F35" s="53"/>
      <c r="G35" s="155"/>
      <c r="H35" s="156"/>
      <c r="I35" s="157"/>
      <c r="J35" s="158"/>
      <c r="K35" s="158"/>
      <c r="L35" s="158"/>
      <c r="M35" s="158"/>
      <c r="N35" s="151"/>
    </row>
    <row r="36" spans="1:14" ht="20.100000000000001" customHeight="1" outlineLevel="1">
      <c r="A36" s="15" t="s">
        <v>716</v>
      </c>
      <c r="B36" s="15">
        <v>93358</v>
      </c>
      <c r="C36" s="15" t="s">
        <v>84</v>
      </c>
      <c r="D36" s="57" t="s">
        <v>90</v>
      </c>
      <c r="E36" s="15" t="s">
        <v>82</v>
      </c>
      <c r="F36" s="53">
        <v>5.78</v>
      </c>
      <c r="G36" s="155">
        <f t="shared" si="4"/>
        <v>32.092885500000001</v>
      </c>
      <c r="H36" s="156">
        <f t="shared" si="5"/>
        <v>17.280784499999999</v>
      </c>
      <c r="I36" s="157">
        <f t="shared" si="6"/>
        <v>49.373670000000004</v>
      </c>
      <c r="J36" s="158">
        <v>68.290000000000006</v>
      </c>
      <c r="K36" s="158">
        <f>J36*F36</f>
        <v>394.71620000000007</v>
      </c>
      <c r="L36" s="158">
        <f t="shared" si="7"/>
        <v>394.71620000000007</v>
      </c>
      <c r="M36" s="158">
        <v>0</v>
      </c>
      <c r="N36" s="151"/>
    </row>
    <row r="37" spans="1:14" ht="20.100000000000001" customHeight="1" outlineLevel="1">
      <c r="A37" s="15" t="s">
        <v>717</v>
      </c>
      <c r="B37" s="15">
        <v>94098</v>
      </c>
      <c r="C37" s="15" t="s">
        <v>84</v>
      </c>
      <c r="D37" s="57" t="s">
        <v>91</v>
      </c>
      <c r="E37" s="15" t="s">
        <v>85</v>
      </c>
      <c r="F37" s="53">
        <v>12.96</v>
      </c>
      <c r="G37" s="155">
        <f t="shared" si="4"/>
        <v>2.7680055000000001</v>
      </c>
      <c r="H37" s="156">
        <f t="shared" si="5"/>
        <v>1.4904644999999999</v>
      </c>
      <c r="I37" s="157">
        <f t="shared" si="6"/>
        <v>4.25847</v>
      </c>
      <c r="J37" s="158">
        <v>5.89</v>
      </c>
      <c r="K37" s="158">
        <f>J37*F37</f>
        <v>76.334400000000002</v>
      </c>
      <c r="L37" s="158">
        <f t="shared" si="7"/>
        <v>76.334400000000002</v>
      </c>
      <c r="M37" s="158">
        <v>0</v>
      </c>
      <c r="N37" s="151"/>
    </row>
    <row r="38" spans="1:14" ht="20.100000000000001" customHeight="1" outlineLevel="1">
      <c r="A38" s="15" t="s">
        <v>718</v>
      </c>
      <c r="B38" s="15">
        <v>96995</v>
      </c>
      <c r="C38" s="15" t="s">
        <v>84</v>
      </c>
      <c r="D38" s="57" t="s">
        <v>92</v>
      </c>
      <c r="E38" s="15" t="s">
        <v>82</v>
      </c>
      <c r="F38" s="53">
        <v>1.06</v>
      </c>
      <c r="G38" s="155">
        <f t="shared" si="4"/>
        <v>24.343410000000002</v>
      </c>
      <c r="H38" s="156">
        <f t="shared" si="5"/>
        <v>13.107989999999999</v>
      </c>
      <c r="I38" s="157">
        <f t="shared" si="6"/>
        <v>37.4514</v>
      </c>
      <c r="J38" s="158">
        <v>51.8</v>
      </c>
      <c r="K38" s="158">
        <f>J38*F38</f>
        <v>54.908000000000001</v>
      </c>
      <c r="L38" s="158">
        <f t="shared" si="7"/>
        <v>54.908000000000001</v>
      </c>
      <c r="M38" s="158">
        <v>0</v>
      </c>
      <c r="N38" s="151"/>
    </row>
    <row r="39" spans="1:14" ht="20.100000000000001" customHeight="1" outlineLevel="1">
      <c r="A39" s="15"/>
      <c r="B39" s="65"/>
      <c r="C39" s="65"/>
      <c r="D39" s="65"/>
      <c r="E39" s="65"/>
      <c r="F39" s="76"/>
      <c r="G39" s="76"/>
      <c r="H39" s="76"/>
      <c r="I39" s="77" t="s">
        <v>210</v>
      </c>
      <c r="J39" s="75"/>
      <c r="K39" s="75">
        <f>SUM(K27:K38)</f>
        <v>22531.999799999998</v>
      </c>
      <c r="L39" s="75">
        <f t="shared" ref="L39:M39" si="8">SUM(L27:L38)</f>
        <v>22531.999799999998</v>
      </c>
      <c r="M39" s="75">
        <f t="shared" si="8"/>
        <v>0</v>
      </c>
      <c r="N39" s="151"/>
    </row>
    <row r="40" spans="1:14" ht="20.100000000000001" customHeight="1">
      <c r="A40" s="59"/>
      <c r="B40" s="59"/>
      <c r="C40" s="59"/>
      <c r="D40" s="24"/>
      <c r="E40" s="59"/>
      <c r="F40" s="42"/>
      <c r="G40" s="42"/>
      <c r="H40" s="42"/>
      <c r="I40" s="41"/>
      <c r="J40" s="8"/>
      <c r="K40" s="8"/>
      <c r="L40" s="8"/>
      <c r="M40" s="8"/>
      <c r="N40" s="151"/>
    </row>
    <row r="41" spans="1:14" ht="20.100000000000001" customHeight="1">
      <c r="A41" s="37">
        <v>3</v>
      </c>
      <c r="B41" s="37"/>
      <c r="C41" s="37"/>
      <c r="D41" s="21" t="s">
        <v>201</v>
      </c>
      <c r="E41" s="21"/>
      <c r="F41" s="71"/>
      <c r="G41" s="71"/>
      <c r="H41" s="71"/>
      <c r="I41" s="70"/>
      <c r="J41" s="70"/>
      <c r="K41" s="74"/>
      <c r="L41" s="74"/>
      <c r="M41" s="74"/>
      <c r="N41" s="151"/>
    </row>
    <row r="42" spans="1:14" ht="20.100000000000001" customHeight="1" outlineLevel="1">
      <c r="A42" s="12" t="s">
        <v>81</v>
      </c>
      <c r="B42" s="12"/>
      <c r="C42" s="12"/>
      <c r="D42" s="13" t="s">
        <v>352</v>
      </c>
      <c r="E42" s="14"/>
      <c r="F42" s="43"/>
      <c r="G42" s="43"/>
      <c r="H42" s="43"/>
      <c r="I42" s="73"/>
      <c r="J42" s="73"/>
      <c r="K42" s="73"/>
      <c r="L42" s="73"/>
      <c r="M42" s="73"/>
      <c r="N42" s="151"/>
    </row>
    <row r="43" spans="1:14" ht="20.100000000000001" customHeight="1" outlineLevel="1">
      <c r="A43" s="62" t="s">
        <v>719</v>
      </c>
      <c r="B43" s="15">
        <v>98228</v>
      </c>
      <c r="C43" s="15" t="s">
        <v>84</v>
      </c>
      <c r="D43" s="57" t="s">
        <v>351</v>
      </c>
      <c r="E43" s="15" t="s">
        <v>97</v>
      </c>
      <c r="F43" s="53">
        <v>1024</v>
      </c>
      <c r="G43" s="155">
        <f t="shared" ref="G43" si="9">(I43*65%)</f>
        <v>30.664237500000002</v>
      </c>
      <c r="H43" s="156">
        <f t="shared" ref="H43:H75" si="10">(I43*35%)</f>
        <v>16.511512499999998</v>
      </c>
      <c r="I43" s="157">
        <f t="shared" ref="I43:I75" si="11">J43*(1-$J$10)</f>
        <v>47.175750000000001</v>
      </c>
      <c r="J43" s="158">
        <v>65.25</v>
      </c>
      <c r="K43" s="158">
        <f t="shared" ref="K43:K51" si="12">J43*F43</f>
        <v>66816</v>
      </c>
      <c r="L43" s="158">
        <f>K43</f>
        <v>66816</v>
      </c>
      <c r="M43" s="158">
        <v>0</v>
      </c>
      <c r="N43" s="151"/>
    </row>
    <row r="44" spans="1:14" ht="20.100000000000001" customHeight="1" outlineLevel="1">
      <c r="A44" s="62" t="s">
        <v>720</v>
      </c>
      <c r="B44" s="62">
        <v>96617</v>
      </c>
      <c r="C44" s="15" t="s">
        <v>84</v>
      </c>
      <c r="D44" s="16" t="s">
        <v>133</v>
      </c>
      <c r="E44" s="62" t="s">
        <v>85</v>
      </c>
      <c r="F44" s="53">
        <v>453</v>
      </c>
      <c r="G44" s="155">
        <f t="shared" ref="G44:G53" si="13">(I44*65%)</f>
        <v>11.7628485</v>
      </c>
      <c r="H44" s="156">
        <f t="shared" si="10"/>
        <v>6.3338414999999992</v>
      </c>
      <c r="I44" s="157">
        <f t="shared" si="11"/>
        <v>18.096689999999999</v>
      </c>
      <c r="J44" s="158">
        <v>25.03</v>
      </c>
      <c r="K44" s="158">
        <f t="shared" si="12"/>
        <v>11338.59</v>
      </c>
      <c r="L44" s="158">
        <f t="shared" ref="L44:L75" si="14">K44</f>
        <v>11338.59</v>
      </c>
      <c r="M44" s="158">
        <v>0</v>
      </c>
      <c r="N44" s="151"/>
    </row>
    <row r="45" spans="1:14" ht="20.100000000000001" customHeight="1" outlineLevel="1">
      <c r="A45" s="62" t="s">
        <v>721</v>
      </c>
      <c r="B45" s="62">
        <v>96535</v>
      </c>
      <c r="C45" s="15" t="s">
        <v>84</v>
      </c>
      <c r="D45" s="16" t="s">
        <v>399</v>
      </c>
      <c r="E45" s="62" t="s">
        <v>85</v>
      </c>
      <c r="F45" s="53">
        <v>321</v>
      </c>
      <c r="G45" s="155">
        <f t="shared" si="13"/>
        <v>14.154894000000001</v>
      </c>
      <c r="H45" s="156">
        <f t="shared" si="10"/>
        <v>7.6218659999999989</v>
      </c>
      <c r="I45" s="157">
        <f t="shared" si="11"/>
        <v>21.776759999999999</v>
      </c>
      <c r="J45" s="158">
        <v>30.12</v>
      </c>
      <c r="K45" s="158">
        <f t="shared" si="12"/>
        <v>9668.52</v>
      </c>
      <c r="L45" s="158">
        <f t="shared" si="14"/>
        <v>9668.52</v>
      </c>
      <c r="M45" s="158">
        <v>0</v>
      </c>
      <c r="N45" s="151"/>
    </row>
    <row r="46" spans="1:14" ht="30" customHeight="1" outlineLevel="1">
      <c r="A46" s="62" t="s">
        <v>722</v>
      </c>
      <c r="B46" s="62" t="s">
        <v>194</v>
      </c>
      <c r="C46" s="15" t="s">
        <v>84</v>
      </c>
      <c r="D46" s="57" t="s">
        <v>152</v>
      </c>
      <c r="E46" s="62" t="s">
        <v>94</v>
      </c>
      <c r="F46" s="53">
        <v>8365</v>
      </c>
      <c r="G46" s="155">
        <f t="shared" si="13"/>
        <v>5.6487990000000003</v>
      </c>
      <c r="H46" s="156">
        <f t="shared" si="10"/>
        <v>3.0416609999999999</v>
      </c>
      <c r="I46" s="157">
        <f t="shared" si="11"/>
        <v>8.6904599999999999</v>
      </c>
      <c r="J46" s="158">
        <v>12.02</v>
      </c>
      <c r="K46" s="158">
        <f t="shared" si="12"/>
        <v>100547.3</v>
      </c>
      <c r="L46" s="158">
        <f t="shared" si="14"/>
        <v>100547.3</v>
      </c>
      <c r="M46" s="158">
        <v>0</v>
      </c>
      <c r="N46" s="151"/>
    </row>
    <row r="47" spans="1:14" ht="30" customHeight="1" outlineLevel="1">
      <c r="A47" s="62" t="s">
        <v>723</v>
      </c>
      <c r="B47" s="62" t="s">
        <v>192</v>
      </c>
      <c r="C47" s="15" t="s">
        <v>84</v>
      </c>
      <c r="D47" s="57" t="s">
        <v>153</v>
      </c>
      <c r="E47" s="62" t="s">
        <v>94</v>
      </c>
      <c r="F47" s="53">
        <v>752</v>
      </c>
      <c r="G47" s="155">
        <f t="shared" si="13"/>
        <v>6.2644335</v>
      </c>
      <c r="H47" s="156">
        <f t="shared" si="10"/>
        <v>3.3731564999999994</v>
      </c>
      <c r="I47" s="157">
        <f t="shared" si="11"/>
        <v>9.6375899999999994</v>
      </c>
      <c r="J47" s="158">
        <v>13.33</v>
      </c>
      <c r="K47" s="158">
        <f t="shared" si="12"/>
        <v>10024.16</v>
      </c>
      <c r="L47" s="158">
        <f t="shared" si="14"/>
        <v>10024.16</v>
      </c>
      <c r="M47" s="158">
        <v>0</v>
      </c>
      <c r="N47" s="151"/>
    </row>
    <row r="48" spans="1:14" ht="20.100000000000001" customHeight="1" outlineLevel="1">
      <c r="A48" s="62" t="s">
        <v>724</v>
      </c>
      <c r="B48" s="62">
        <v>92720</v>
      </c>
      <c r="C48" s="15" t="s">
        <v>84</v>
      </c>
      <c r="D48" s="57" t="s">
        <v>134</v>
      </c>
      <c r="E48" s="62" t="s">
        <v>82</v>
      </c>
      <c r="F48" s="53">
        <v>142</v>
      </c>
      <c r="G48" s="155">
        <f t="shared" si="13"/>
        <v>231.79813800000002</v>
      </c>
      <c r="H48" s="156">
        <f t="shared" si="10"/>
        <v>124.81438199999999</v>
      </c>
      <c r="I48" s="157">
        <f t="shared" si="11"/>
        <v>356.61252000000002</v>
      </c>
      <c r="J48" s="158">
        <v>493.24</v>
      </c>
      <c r="K48" s="158">
        <f t="shared" si="12"/>
        <v>70040.08</v>
      </c>
      <c r="L48" s="158">
        <f t="shared" si="14"/>
        <v>70040.08</v>
      </c>
      <c r="M48" s="158">
        <v>0</v>
      </c>
      <c r="N48" s="151"/>
    </row>
    <row r="49" spans="1:14" ht="20.100000000000001" customHeight="1" outlineLevel="1">
      <c r="A49" s="62" t="s">
        <v>1190</v>
      </c>
      <c r="B49" s="62"/>
      <c r="C49" s="15" t="s">
        <v>1195</v>
      </c>
      <c r="D49" s="57" t="s">
        <v>1189</v>
      </c>
      <c r="E49" s="62" t="s">
        <v>85</v>
      </c>
      <c r="F49" s="53">
        <v>220</v>
      </c>
      <c r="G49" s="155">
        <f t="shared" si="13"/>
        <v>11.8474395</v>
      </c>
      <c r="H49" s="156">
        <f t="shared" si="10"/>
        <v>6.3793904999999995</v>
      </c>
      <c r="I49" s="157">
        <f t="shared" si="11"/>
        <v>18.22683</v>
      </c>
      <c r="J49" s="158">
        <v>25.21</v>
      </c>
      <c r="K49" s="158">
        <f t="shared" si="12"/>
        <v>5546.2</v>
      </c>
      <c r="L49" s="158">
        <f t="shared" si="14"/>
        <v>5546.2</v>
      </c>
      <c r="M49" s="158">
        <v>0</v>
      </c>
      <c r="N49" s="151"/>
    </row>
    <row r="50" spans="1:14" ht="20.100000000000001" customHeight="1" outlineLevel="1">
      <c r="A50" s="62" t="s">
        <v>1191</v>
      </c>
      <c r="B50" s="62">
        <v>83665</v>
      </c>
      <c r="C50" s="15" t="s">
        <v>84</v>
      </c>
      <c r="D50" s="57" t="s">
        <v>1193</v>
      </c>
      <c r="E50" s="62" t="s">
        <v>85</v>
      </c>
      <c r="F50" s="53">
        <v>200</v>
      </c>
      <c r="G50" s="155">
        <f t="shared" si="13"/>
        <v>2.8666949999999995</v>
      </c>
      <c r="H50" s="156">
        <f t="shared" si="10"/>
        <v>1.5436049999999997</v>
      </c>
      <c r="I50" s="157">
        <f t="shared" si="11"/>
        <v>4.4102999999999994</v>
      </c>
      <c r="J50" s="158">
        <v>6.1</v>
      </c>
      <c r="K50" s="158">
        <f t="shared" si="12"/>
        <v>1220</v>
      </c>
      <c r="L50" s="158">
        <f t="shared" si="14"/>
        <v>1220</v>
      </c>
      <c r="M50" s="158">
        <v>0</v>
      </c>
      <c r="N50" s="151"/>
    </row>
    <row r="51" spans="1:14" ht="20.100000000000001" customHeight="1" outlineLevel="1">
      <c r="A51" s="62" t="s">
        <v>1192</v>
      </c>
      <c r="B51" s="62"/>
      <c r="C51" s="15" t="s">
        <v>1195</v>
      </c>
      <c r="D51" s="57" t="s">
        <v>1194</v>
      </c>
      <c r="E51" s="62" t="s">
        <v>82</v>
      </c>
      <c r="F51" s="53">
        <v>40</v>
      </c>
      <c r="G51" s="155">
        <f t="shared" si="13"/>
        <v>46.445158499999998</v>
      </c>
      <c r="H51" s="156">
        <f t="shared" si="10"/>
        <v>25.008931499999996</v>
      </c>
      <c r="I51" s="157">
        <f t="shared" si="11"/>
        <v>71.454089999999994</v>
      </c>
      <c r="J51" s="158">
        <v>98.83</v>
      </c>
      <c r="K51" s="158">
        <f t="shared" si="12"/>
        <v>3953.2</v>
      </c>
      <c r="L51" s="158">
        <f t="shared" si="14"/>
        <v>3953.2</v>
      </c>
      <c r="M51" s="158">
        <v>0</v>
      </c>
      <c r="N51" s="151"/>
    </row>
    <row r="52" spans="1:14" ht="20.100000000000001" customHeight="1" outlineLevel="1">
      <c r="A52" s="12" t="s">
        <v>98</v>
      </c>
      <c r="B52" s="12"/>
      <c r="C52" s="12"/>
      <c r="D52" s="13" t="s">
        <v>95</v>
      </c>
      <c r="E52" s="14"/>
      <c r="F52" s="53"/>
      <c r="G52" s="155"/>
      <c r="H52" s="156"/>
      <c r="I52" s="157"/>
      <c r="J52" s="158"/>
      <c r="K52" s="158"/>
      <c r="L52" s="158"/>
      <c r="M52" s="158"/>
      <c r="N52" s="151"/>
    </row>
    <row r="53" spans="1:14" ht="20.100000000000001" customHeight="1" outlineLevel="1">
      <c r="A53" s="62" t="s">
        <v>725</v>
      </c>
      <c r="B53" s="62">
        <v>96536</v>
      </c>
      <c r="C53" s="15" t="s">
        <v>84</v>
      </c>
      <c r="D53" s="16" t="s">
        <v>399</v>
      </c>
      <c r="E53" s="62" t="s">
        <v>85</v>
      </c>
      <c r="F53" s="53">
        <v>707.67</v>
      </c>
      <c r="G53" s="155">
        <f t="shared" si="13"/>
        <v>14.154894000000001</v>
      </c>
      <c r="H53" s="156">
        <f t="shared" si="10"/>
        <v>7.6218659999999989</v>
      </c>
      <c r="I53" s="157">
        <f t="shared" si="11"/>
        <v>21.776759999999999</v>
      </c>
      <c r="J53" s="158">
        <v>30.12</v>
      </c>
      <c r="K53" s="158">
        <f>J53*F53</f>
        <v>21315.020400000001</v>
      </c>
      <c r="L53" s="158">
        <f t="shared" si="14"/>
        <v>21315.020400000001</v>
      </c>
      <c r="M53" s="158">
        <v>0</v>
      </c>
      <c r="N53" s="151"/>
    </row>
    <row r="54" spans="1:14" ht="30" customHeight="1" outlineLevel="1">
      <c r="A54" s="62" t="s">
        <v>726</v>
      </c>
      <c r="B54" s="62" t="s">
        <v>194</v>
      </c>
      <c r="C54" s="15" t="s">
        <v>84</v>
      </c>
      <c r="D54" s="57" t="s">
        <v>152</v>
      </c>
      <c r="E54" s="62" t="s">
        <v>94</v>
      </c>
      <c r="F54" s="53">
        <v>1248.55</v>
      </c>
      <c r="G54" s="155">
        <f t="shared" ref="G54:G72" si="15">(I54*65%)</f>
        <v>5.6487990000000003</v>
      </c>
      <c r="H54" s="156">
        <f t="shared" si="10"/>
        <v>3.0416609999999999</v>
      </c>
      <c r="I54" s="157">
        <f t="shared" si="11"/>
        <v>8.6904599999999999</v>
      </c>
      <c r="J54" s="158">
        <v>12.02</v>
      </c>
      <c r="K54" s="158">
        <f>J54*F54</f>
        <v>15007.570999999998</v>
      </c>
      <c r="L54" s="158">
        <f>K54</f>
        <v>15007.570999999998</v>
      </c>
      <c r="M54" s="158">
        <v>0</v>
      </c>
      <c r="N54" s="151"/>
    </row>
    <row r="55" spans="1:14" ht="30" customHeight="1" outlineLevel="1">
      <c r="A55" s="62" t="s">
        <v>727</v>
      </c>
      <c r="B55" s="62" t="s">
        <v>192</v>
      </c>
      <c r="C55" s="15" t="s">
        <v>84</v>
      </c>
      <c r="D55" s="57" t="s">
        <v>153</v>
      </c>
      <c r="E55" s="62" t="s">
        <v>94</v>
      </c>
      <c r="F55" s="53">
        <v>645.82000000000005</v>
      </c>
      <c r="G55" s="155">
        <f t="shared" si="15"/>
        <v>6.2644335</v>
      </c>
      <c r="H55" s="156">
        <f t="shared" si="10"/>
        <v>3.3731564999999994</v>
      </c>
      <c r="I55" s="157">
        <f t="shared" si="11"/>
        <v>9.6375899999999994</v>
      </c>
      <c r="J55" s="158">
        <v>13.33</v>
      </c>
      <c r="K55" s="158">
        <f>J55*F55</f>
        <v>8608.7806</v>
      </c>
      <c r="L55" s="158">
        <f t="shared" si="14"/>
        <v>8608.7806</v>
      </c>
      <c r="M55" s="158">
        <v>0</v>
      </c>
      <c r="N55" s="151"/>
    </row>
    <row r="56" spans="1:14" ht="20.100000000000001" customHeight="1" outlineLevel="1">
      <c r="A56" s="62" t="s">
        <v>728</v>
      </c>
      <c r="B56" s="62">
        <v>92720</v>
      </c>
      <c r="C56" s="15" t="s">
        <v>84</v>
      </c>
      <c r="D56" s="57" t="s">
        <v>134</v>
      </c>
      <c r="E56" s="62" t="s">
        <v>82</v>
      </c>
      <c r="F56" s="53">
        <v>40.93</v>
      </c>
      <c r="G56" s="155">
        <f t="shared" si="15"/>
        <v>231.79813800000002</v>
      </c>
      <c r="H56" s="156">
        <f t="shared" si="10"/>
        <v>124.81438199999999</v>
      </c>
      <c r="I56" s="157">
        <f t="shared" si="11"/>
        <v>356.61252000000002</v>
      </c>
      <c r="J56" s="158">
        <v>493.24</v>
      </c>
      <c r="K56" s="158">
        <f>J56*F56</f>
        <v>20188.313200000001</v>
      </c>
      <c r="L56" s="158">
        <f t="shared" si="14"/>
        <v>20188.313200000001</v>
      </c>
      <c r="M56" s="158">
        <v>0</v>
      </c>
      <c r="N56" s="151"/>
    </row>
    <row r="57" spans="1:14" ht="20.100000000000001" customHeight="1" outlineLevel="1">
      <c r="A57" s="30" t="s">
        <v>211</v>
      </c>
      <c r="B57" s="15"/>
      <c r="C57" s="15"/>
      <c r="D57" s="19" t="s">
        <v>185</v>
      </c>
      <c r="E57" s="15"/>
      <c r="F57" s="53"/>
      <c r="G57" s="155"/>
      <c r="H57" s="156"/>
      <c r="I57" s="157"/>
      <c r="J57" s="158"/>
      <c r="K57" s="158"/>
      <c r="L57" s="158"/>
      <c r="M57" s="158"/>
      <c r="N57" s="151"/>
    </row>
    <row r="58" spans="1:14" ht="20.100000000000001" customHeight="1" outlineLevel="1">
      <c r="A58" s="15" t="s">
        <v>729</v>
      </c>
      <c r="B58" s="15">
        <v>90883</v>
      </c>
      <c r="C58" s="15" t="s">
        <v>84</v>
      </c>
      <c r="D58" s="57" t="s">
        <v>186</v>
      </c>
      <c r="E58" s="15" t="s">
        <v>97</v>
      </c>
      <c r="F58" s="53">
        <v>56</v>
      </c>
      <c r="G58" s="155">
        <f t="shared" si="15"/>
        <v>41.750357999999999</v>
      </c>
      <c r="H58" s="156">
        <f t="shared" si="10"/>
        <v>22.480961999999998</v>
      </c>
      <c r="I58" s="157">
        <f t="shared" si="11"/>
        <v>64.231319999999997</v>
      </c>
      <c r="J58" s="158">
        <v>88.84</v>
      </c>
      <c r="K58" s="158">
        <f t="shared" ref="K58:K63" si="16">J58*F58</f>
        <v>4975.04</v>
      </c>
      <c r="L58" s="158">
        <f t="shared" si="14"/>
        <v>4975.04</v>
      </c>
      <c r="M58" s="158">
        <v>0</v>
      </c>
      <c r="N58" s="151"/>
    </row>
    <row r="59" spans="1:14" ht="20.100000000000001" customHeight="1" outlineLevel="1">
      <c r="A59" s="15" t="s">
        <v>730</v>
      </c>
      <c r="B59" s="15">
        <v>72820</v>
      </c>
      <c r="C59" s="15" t="s">
        <v>84</v>
      </c>
      <c r="D59" s="57" t="s">
        <v>183</v>
      </c>
      <c r="E59" s="15" t="s">
        <v>79</v>
      </c>
      <c r="F59" s="53">
        <v>12</v>
      </c>
      <c r="G59" s="155">
        <f t="shared" si="15"/>
        <v>22.754979000000002</v>
      </c>
      <c r="H59" s="156">
        <f t="shared" si="10"/>
        <v>12.252680999999999</v>
      </c>
      <c r="I59" s="157">
        <f t="shared" si="11"/>
        <v>35.007660000000001</v>
      </c>
      <c r="J59" s="158">
        <v>48.42</v>
      </c>
      <c r="K59" s="158">
        <f t="shared" si="16"/>
        <v>581.04</v>
      </c>
      <c r="L59" s="158">
        <f t="shared" si="14"/>
        <v>581.04</v>
      </c>
      <c r="M59" s="158">
        <v>0</v>
      </c>
      <c r="N59" s="151"/>
    </row>
    <row r="60" spans="1:14" ht="20.100000000000001" customHeight="1" outlineLevel="1">
      <c r="A60" s="15" t="s">
        <v>731</v>
      </c>
      <c r="B60" s="62">
        <v>96617</v>
      </c>
      <c r="C60" s="15" t="s">
        <v>84</v>
      </c>
      <c r="D60" s="57" t="s">
        <v>296</v>
      </c>
      <c r="E60" s="62" t="s">
        <v>85</v>
      </c>
      <c r="F60" s="53">
        <v>12.96</v>
      </c>
      <c r="G60" s="155">
        <f t="shared" si="15"/>
        <v>11.7628485</v>
      </c>
      <c r="H60" s="156">
        <f t="shared" si="10"/>
        <v>6.3338414999999992</v>
      </c>
      <c r="I60" s="157">
        <f t="shared" si="11"/>
        <v>18.096689999999999</v>
      </c>
      <c r="J60" s="158">
        <v>25.03</v>
      </c>
      <c r="K60" s="158">
        <f t="shared" si="16"/>
        <v>324.38880000000006</v>
      </c>
      <c r="L60" s="158">
        <f t="shared" si="14"/>
        <v>324.38880000000006</v>
      </c>
      <c r="M60" s="158">
        <v>0</v>
      </c>
      <c r="N60" s="151"/>
    </row>
    <row r="61" spans="1:14" ht="20.100000000000001" customHeight="1" outlineLevel="1">
      <c r="A61" s="15" t="s">
        <v>732</v>
      </c>
      <c r="B61" s="62">
        <v>96534</v>
      </c>
      <c r="C61" s="15" t="s">
        <v>84</v>
      </c>
      <c r="D61" s="16" t="s">
        <v>400</v>
      </c>
      <c r="E61" s="62" t="s">
        <v>85</v>
      </c>
      <c r="F61" s="53">
        <v>7.2</v>
      </c>
      <c r="G61" s="155">
        <f t="shared" si="15"/>
        <v>14.154894000000001</v>
      </c>
      <c r="H61" s="156">
        <f t="shared" si="10"/>
        <v>7.6218659999999989</v>
      </c>
      <c r="I61" s="157">
        <f t="shared" si="11"/>
        <v>21.776759999999999</v>
      </c>
      <c r="J61" s="158">
        <v>30.12</v>
      </c>
      <c r="K61" s="158">
        <f t="shared" si="16"/>
        <v>216.864</v>
      </c>
      <c r="L61" s="158">
        <f t="shared" si="14"/>
        <v>216.864</v>
      </c>
      <c r="M61" s="158">
        <v>0</v>
      </c>
      <c r="N61" s="151"/>
    </row>
    <row r="62" spans="1:14" ht="20.100000000000001" customHeight="1" outlineLevel="1">
      <c r="A62" s="15" t="s">
        <v>1024</v>
      </c>
      <c r="B62" s="62" t="s">
        <v>193</v>
      </c>
      <c r="C62" s="15" t="s">
        <v>84</v>
      </c>
      <c r="D62" s="57" t="s">
        <v>401</v>
      </c>
      <c r="E62" s="62" t="s">
        <v>79</v>
      </c>
      <c r="F62" s="53">
        <v>6.48</v>
      </c>
      <c r="G62" s="155">
        <f t="shared" si="15"/>
        <v>274.92075</v>
      </c>
      <c r="H62" s="156">
        <f t="shared" si="10"/>
        <v>148.03424999999999</v>
      </c>
      <c r="I62" s="157">
        <f t="shared" si="11"/>
        <v>422.95499999999998</v>
      </c>
      <c r="J62" s="158">
        <v>585</v>
      </c>
      <c r="K62" s="158">
        <f t="shared" si="16"/>
        <v>3790.8</v>
      </c>
      <c r="L62" s="158">
        <f t="shared" si="14"/>
        <v>3790.8</v>
      </c>
      <c r="M62" s="158">
        <v>0</v>
      </c>
      <c r="N62" s="151"/>
    </row>
    <row r="63" spans="1:14" ht="20.100000000000001" customHeight="1" outlineLevel="1">
      <c r="A63" s="15" t="s">
        <v>1025</v>
      </c>
      <c r="B63" s="62">
        <v>92720</v>
      </c>
      <c r="C63" s="15" t="s">
        <v>84</v>
      </c>
      <c r="D63" s="57" t="s">
        <v>402</v>
      </c>
      <c r="E63" s="62" t="s">
        <v>82</v>
      </c>
      <c r="F63" s="53">
        <v>4.71</v>
      </c>
      <c r="G63" s="155">
        <f t="shared" si="15"/>
        <v>231.79813800000002</v>
      </c>
      <c r="H63" s="156">
        <f t="shared" si="10"/>
        <v>124.81438199999999</v>
      </c>
      <c r="I63" s="157">
        <f t="shared" si="11"/>
        <v>356.61252000000002</v>
      </c>
      <c r="J63" s="158">
        <v>493.24</v>
      </c>
      <c r="K63" s="158">
        <f t="shared" si="16"/>
        <v>2323.1604000000002</v>
      </c>
      <c r="L63" s="158">
        <f>K63</f>
        <v>2323.1604000000002</v>
      </c>
      <c r="M63" s="158">
        <v>0</v>
      </c>
      <c r="N63" s="151"/>
    </row>
    <row r="64" spans="1:14" ht="20.100000000000001" customHeight="1" outlineLevel="1">
      <c r="A64" s="30" t="s">
        <v>212</v>
      </c>
      <c r="B64" s="15"/>
      <c r="C64" s="15"/>
      <c r="D64" s="19" t="s">
        <v>447</v>
      </c>
      <c r="E64" s="15"/>
      <c r="F64" s="53"/>
      <c r="G64" s="155"/>
      <c r="H64" s="156"/>
      <c r="I64" s="157"/>
      <c r="J64" s="158"/>
      <c r="K64" s="158"/>
      <c r="L64" s="158"/>
      <c r="M64" s="158"/>
      <c r="N64" s="151"/>
    </row>
    <row r="65" spans="1:14" ht="20.100000000000001" customHeight="1" outlineLevel="1">
      <c r="A65" s="15" t="s">
        <v>733</v>
      </c>
      <c r="B65" s="15">
        <v>90883</v>
      </c>
      <c r="C65" s="15" t="s">
        <v>84</v>
      </c>
      <c r="D65" s="57" t="s">
        <v>186</v>
      </c>
      <c r="E65" s="15" t="s">
        <v>97</v>
      </c>
      <c r="F65" s="53">
        <v>52.5</v>
      </c>
      <c r="G65" s="155">
        <f t="shared" si="15"/>
        <v>41.750357999999999</v>
      </c>
      <c r="H65" s="156">
        <f t="shared" si="10"/>
        <v>22.480961999999998</v>
      </c>
      <c r="I65" s="157">
        <f t="shared" si="11"/>
        <v>64.231319999999997</v>
      </c>
      <c r="J65" s="158">
        <v>88.84</v>
      </c>
      <c r="K65" s="158">
        <f t="shared" ref="K65:K70" si="17">J65*F65</f>
        <v>4664.1000000000004</v>
      </c>
      <c r="L65" s="158">
        <f t="shared" si="14"/>
        <v>4664.1000000000004</v>
      </c>
      <c r="M65" s="158">
        <v>0</v>
      </c>
      <c r="N65" s="151"/>
    </row>
    <row r="66" spans="1:14" ht="20.100000000000001" customHeight="1" outlineLevel="1">
      <c r="A66" s="15" t="s">
        <v>734</v>
      </c>
      <c r="B66" s="62">
        <v>96617</v>
      </c>
      <c r="C66" s="15" t="s">
        <v>84</v>
      </c>
      <c r="D66" s="57" t="s">
        <v>432</v>
      </c>
      <c r="E66" s="62" t="s">
        <v>85</v>
      </c>
      <c r="F66" s="53">
        <v>27.97</v>
      </c>
      <c r="G66" s="155">
        <f t="shared" si="15"/>
        <v>11.7628485</v>
      </c>
      <c r="H66" s="156">
        <f t="shared" si="10"/>
        <v>6.3338414999999992</v>
      </c>
      <c r="I66" s="157">
        <f t="shared" si="11"/>
        <v>18.096689999999999</v>
      </c>
      <c r="J66" s="158">
        <v>25.03</v>
      </c>
      <c r="K66" s="158">
        <f t="shared" si="17"/>
        <v>700.08910000000003</v>
      </c>
      <c r="L66" s="158">
        <f t="shared" si="14"/>
        <v>700.08910000000003</v>
      </c>
      <c r="M66" s="158">
        <v>0</v>
      </c>
      <c r="N66" s="151"/>
    </row>
    <row r="67" spans="1:14" ht="20.100000000000001" customHeight="1" outlineLevel="1">
      <c r="A67" s="15" t="s">
        <v>735</v>
      </c>
      <c r="B67" s="62">
        <v>96534</v>
      </c>
      <c r="C67" s="15" t="s">
        <v>84</v>
      </c>
      <c r="D67" s="16" t="s">
        <v>184</v>
      </c>
      <c r="E67" s="62" t="s">
        <v>85</v>
      </c>
      <c r="F67" s="53">
        <v>21.39</v>
      </c>
      <c r="G67" s="155">
        <f t="shared" si="15"/>
        <v>14.154894000000001</v>
      </c>
      <c r="H67" s="156">
        <f t="shared" si="10"/>
        <v>7.6218659999999989</v>
      </c>
      <c r="I67" s="157">
        <f t="shared" si="11"/>
        <v>21.776759999999999</v>
      </c>
      <c r="J67" s="158">
        <v>30.12</v>
      </c>
      <c r="K67" s="158">
        <f t="shared" si="17"/>
        <v>644.26679999999999</v>
      </c>
      <c r="L67" s="158">
        <f t="shared" si="14"/>
        <v>644.26679999999999</v>
      </c>
      <c r="M67" s="158">
        <v>0</v>
      </c>
      <c r="N67" s="151"/>
    </row>
    <row r="68" spans="1:14" ht="30" customHeight="1" outlineLevel="1">
      <c r="A68" s="15" t="s">
        <v>736</v>
      </c>
      <c r="B68" s="62" t="s">
        <v>194</v>
      </c>
      <c r="C68" s="15" t="s">
        <v>84</v>
      </c>
      <c r="D68" s="57" t="s">
        <v>152</v>
      </c>
      <c r="E68" s="62" t="s">
        <v>94</v>
      </c>
      <c r="F68" s="53">
        <v>34.36</v>
      </c>
      <c r="G68" s="155">
        <f t="shared" si="15"/>
        <v>5.6487990000000003</v>
      </c>
      <c r="H68" s="156">
        <f t="shared" si="10"/>
        <v>3.0416609999999999</v>
      </c>
      <c r="I68" s="157">
        <f t="shared" si="11"/>
        <v>8.6904599999999999</v>
      </c>
      <c r="J68" s="158">
        <v>12.02</v>
      </c>
      <c r="K68" s="158">
        <f t="shared" si="17"/>
        <v>413.00719999999995</v>
      </c>
      <c r="L68" s="158">
        <f t="shared" si="14"/>
        <v>413.00719999999995</v>
      </c>
      <c r="M68" s="158">
        <v>0</v>
      </c>
      <c r="N68" s="151"/>
    </row>
    <row r="69" spans="1:14" ht="30" customHeight="1" outlineLevel="1">
      <c r="A69" s="15" t="s">
        <v>1026</v>
      </c>
      <c r="B69" s="62" t="s">
        <v>192</v>
      </c>
      <c r="C69" s="15" t="s">
        <v>84</v>
      </c>
      <c r="D69" s="57" t="s">
        <v>153</v>
      </c>
      <c r="E69" s="62" t="s">
        <v>94</v>
      </c>
      <c r="F69" s="53">
        <v>37.909999999999997</v>
      </c>
      <c r="G69" s="155">
        <f t="shared" si="15"/>
        <v>6.2644335</v>
      </c>
      <c r="H69" s="156">
        <f t="shared" si="10"/>
        <v>3.3731564999999994</v>
      </c>
      <c r="I69" s="157">
        <f t="shared" si="11"/>
        <v>9.6375899999999994</v>
      </c>
      <c r="J69" s="158">
        <v>13.33</v>
      </c>
      <c r="K69" s="158">
        <f t="shared" si="17"/>
        <v>505.34029999999996</v>
      </c>
      <c r="L69" s="158">
        <f t="shared" si="14"/>
        <v>505.34029999999996</v>
      </c>
      <c r="M69" s="158">
        <v>0</v>
      </c>
      <c r="N69" s="151"/>
    </row>
    <row r="70" spans="1:14" ht="27.75" customHeight="1" outlineLevel="1">
      <c r="A70" s="15" t="s">
        <v>1027</v>
      </c>
      <c r="B70" s="62">
        <v>92720</v>
      </c>
      <c r="C70" s="15" t="s">
        <v>84</v>
      </c>
      <c r="D70" s="57" t="s">
        <v>134</v>
      </c>
      <c r="E70" s="62" t="s">
        <v>82</v>
      </c>
      <c r="F70" s="53">
        <v>2.38</v>
      </c>
      <c r="G70" s="155">
        <f t="shared" si="15"/>
        <v>231.79813800000002</v>
      </c>
      <c r="H70" s="156">
        <f t="shared" si="10"/>
        <v>124.81438199999999</v>
      </c>
      <c r="I70" s="157">
        <f t="shared" si="11"/>
        <v>356.61252000000002</v>
      </c>
      <c r="J70" s="158">
        <v>493.24</v>
      </c>
      <c r="K70" s="158">
        <f t="shared" si="17"/>
        <v>1173.9112</v>
      </c>
      <c r="L70" s="158">
        <f t="shared" si="14"/>
        <v>1173.9112</v>
      </c>
      <c r="M70" s="158">
        <v>0</v>
      </c>
      <c r="N70" s="151"/>
    </row>
    <row r="71" spans="1:14" ht="20.100000000000001" customHeight="1" outlineLevel="1">
      <c r="A71" s="12" t="s">
        <v>215</v>
      </c>
      <c r="B71" s="12"/>
      <c r="C71" s="12"/>
      <c r="D71" s="19" t="s">
        <v>446</v>
      </c>
      <c r="E71" s="14"/>
      <c r="F71" s="53"/>
      <c r="G71" s="155"/>
      <c r="H71" s="156"/>
      <c r="I71" s="157"/>
      <c r="J71" s="158"/>
      <c r="K71" s="158"/>
      <c r="L71" s="158"/>
      <c r="M71" s="158"/>
      <c r="N71" s="151"/>
    </row>
    <row r="72" spans="1:14" ht="20.100000000000001" customHeight="1" outlineLevel="1">
      <c r="A72" s="62" t="s">
        <v>737</v>
      </c>
      <c r="B72" s="62">
        <v>96536</v>
      </c>
      <c r="C72" s="15" t="s">
        <v>84</v>
      </c>
      <c r="D72" s="16" t="s">
        <v>399</v>
      </c>
      <c r="E72" s="62" t="s">
        <v>85</v>
      </c>
      <c r="F72" s="53">
        <v>28.49</v>
      </c>
      <c r="G72" s="155">
        <f t="shared" si="15"/>
        <v>14.154894000000001</v>
      </c>
      <c r="H72" s="156">
        <f t="shared" si="10"/>
        <v>7.6218659999999989</v>
      </c>
      <c r="I72" s="157">
        <f t="shared" si="11"/>
        <v>21.776759999999999</v>
      </c>
      <c r="J72" s="158">
        <v>30.12</v>
      </c>
      <c r="K72" s="158">
        <f>J72*F72</f>
        <v>858.11879999999996</v>
      </c>
      <c r="L72" s="158">
        <f t="shared" si="14"/>
        <v>858.11879999999996</v>
      </c>
      <c r="M72" s="158">
        <v>0</v>
      </c>
      <c r="N72" s="151"/>
    </row>
    <row r="73" spans="1:14" ht="30" customHeight="1" outlineLevel="1">
      <c r="A73" s="62" t="s">
        <v>738</v>
      </c>
      <c r="B73" s="62" t="s">
        <v>194</v>
      </c>
      <c r="C73" s="15" t="s">
        <v>84</v>
      </c>
      <c r="D73" s="57" t="s">
        <v>152</v>
      </c>
      <c r="E73" s="62" t="s">
        <v>94</v>
      </c>
      <c r="F73" s="53">
        <v>62.91</v>
      </c>
      <c r="G73" s="155">
        <f t="shared" ref="G73:G75" si="18">(I73*65%)</f>
        <v>5.3574300000000008</v>
      </c>
      <c r="H73" s="156">
        <f t="shared" si="10"/>
        <v>2.8847700000000001</v>
      </c>
      <c r="I73" s="157">
        <f t="shared" si="11"/>
        <v>8.2422000000000004</v>
      </c>
      <c r="J73" s="158">
        <v>11.4</v>
      </c>
      <c r="K73" s="158">
        <f>J73*F73</f>
        <v>717.17399999999998</v>
      </c>
      <c r="L73" s="158">
        <f t="shared" si="14"/>
        <v>717.17399999999998</v>
      </c>
      <c r="M73" s="158">
        <v>0</v>
      </c>
      <c r="N73" s="151"/>
    </row>
    <row r="74" spans="1:14" ht="30" customHeight="1" outlineLevel="1">
      <c r="A74" s="62" t="s">
        <v>1028</v>
      </c>
      <c r="B74" s="62" t="s">
        <v>192</v>
      </c>
      <c r="C74" s="15" t="s">
        <v>84</v>
      </c>
      <c r="D74" s="57" t="s">
        <v>153</v>
      </c>
      <c r="E74" s="62" t="s">
        <v>94</v>
      </c>
      <c r="F74" s="53">
        <v>26.82</v>
      </c>
      <c r="G74" s="155">
        <f t="shared" si="18"/>
        <v>6.2644335</v>
      </c>
      <c r="H74" s="156">
        <f t="shared" si="10"/>
        <v>3.3731564999999994</v>
      </c>
      <c r="I74" s="157">
        <f t="shared" si="11"/>
        <v>9.6375899999999994</v>
      </c>
      <c r="J74" s="158">
        <v>13.33</v>
      </c>
      <c r="K74" s="158">
        <f>J74*F74</f>
        <v>357.51060000000001</v>
      </c>
      <c r="L74" s="158">
        <f>K74</f>
        <v>357.51060000000001</v>
      </c>
      <c r="M74" s="158">
        <v>0</v>
      </c>
      <c r="N74" s="151"/>
    </row>
    <row r="75" spans="1:14" ht="24.75" customHeight="1" outlineLevel="1">
      <c r="A75" s="62" t="s">
        <v>1029</v>
      </c>
      <c r="B75" s="62">
        <v>92720</v>
      </c>
      <c r="C75" s="15" t="s">
        <v>84</v>
      </c>
      <c r="D75" s="57" t="s">
        <v>134</v>
      </c>
      <c r="E75" s="62" t="s">
        <v>82</v>
      </c>
      <c r="F75" s="53">
        <v>1.52</v>
      </c>
      <c r="G75" s="155">
        <f t="shared" si="18"/>
        <v>231.79813800000002</v>
      </c>
      <c r="H75" s="156">
        <f t="shared" si="10"/>
        <v>124.81438199999999</v>
      </c>
      <c r="I75" s="157">
        <f t="shared" si="11"/>
        <v>356.61252000000002</v>
      </c>
      <c r="J75" s="158">
        <v>493.24</v>
      </c>
      <c r="K75" s="158">
        <f>J75*F75</f>
        <v>749.72480000000007</v>
      </c>
      <c r="L75" s="158">
        <f t="shared" si="14"/>
        <v>749.72480000000007</v>
      </c>
      <c r="M75" s="158">
        <v>0</v>
      </c>
      <c r="N75" s="151"/>
    </row>
    <row r="76" spans="1:14" ht="20.100000000000001" customHeight="1" outlineLevel="1" collapsed="1">
      <c r="A76" s="64"/>
      <c r="B76" s="65"/>
      <c r="C76" s="65"/>
      <c r="D76" s="65"/>
      <c r="E76" s="65"/>
      <c r="F76" s="76"/>
      <c r="G76" s="76"/>
      <c r="H76" s="76"/>
      <c r="I76" s="77" t="s">
        <v>210</v>
      </c>
      <c r="J76" s="75"/>
      <c r="K76" s="75">
        <f>SUM(K43:K75)</f>
        <v>367268.27119999984</v>
      </c>
      <c r="L76" s="75">
        <f t="shared" ref="L76" si="19">SUM(L43:L75)</f>
        <v>367268.27119999984</v>
      </c>
      <c r="M76" s="75">
        <f>SUM(M43:M75)</f>
        <v>0</v>
      </c>
      <c r="N76" s="151"/>
    </row>
    <row r="77" spans="1:14" ht="20.100000000000001" customHeight="1">
      <c r="A77" s="59"/>
      <c r="B77" s="59"/>
      <c r="C77" s="59"/>
      <c r="D77" s="24"/>
      <c r="E77" s="59"/>
      <c r="F77" s="42"/>
      <c r="G77" s="42"/>
      <c r="H77" s="42"/>
      <c r="I77" s="41"/>
      <c r="J77" s="8"/>
      <c r="K77" s="8"/>
      <c r="L77" s="8"/>
      <c r="M77" s="8"/>
      <c r="N77" s="151"/>
    </row>
    <row r="78" spans="1:14" ht="20.100000000000001" customHeight="1">
      <c r="A78" s="37">
        <v>4</v>
      </c>
      <c r="B78" s="37"/>
      <c r="C78" s="37"/>
      <c r="D78" s="21" t="s">
        <v>118</v>
      </c>
      <c r="E78" s="21"/>
      <c r="F78" s="70"/>
      <c r="G78" s="70"/>
      <c r="H78" s="70"/>
      <c r="I78" s="70"/>
      <c r="J78" s="70"/>
      <c r="K78" s="74"/>
      <c r="L78" s="74"/>
      <c r="M78" s="74"/>
      <c r="N78" s="151"/>
    </row>
    <row r="79" spans="1:14" ht="20.100000000000001" customHeight="1" outlineLevel="1">
      <c r="A79" s="12" t="s">
        <v>83</v>
      </c>
      <c r="B79" s="12"/>
      <c r="C79" s="12"/>
      <c r="D79" s="13" t="s">
        <v>136</v>
      </c>
      <c r="E79" s="14"/>
      <c r="F79" s="53"/>
      <c r="G79" s="53"/>
      <c r="H79" s="53"/>
      <c r="I79" s="73"/>
      <c r="J79" s="73"/>
      <c r="K79" s="73"/>
      <c r="L79" s="73"/>
      <c r="M79" s="73"/>
      <c r="N79" s="151"/>
    </row>
    <row r="80" spans="1:14" ht="17.25" customHeight="1" outlineLevel="1">
      <c r="A80" s="62" t="s">
        <v>739</v>
      </c>
      <c r="B80" s="62">
        <v>92422</v>
      </c>
      <c r="C80" s="15" t="s">
        <v>84</v>
      </c>
      <c r="D80" s="16" t="s">
        <v>403</v>
      </c>
      <c r="E80" s="62" t="s">
        <v>85</v>
      </c>
      <c r="F80" s="53">
        <v>459.2</v>
      </c>
      <c r="G80" s="155">
        <f t="shared" ref="G80" si="20">(I80*65%)</f>
        <v>14.154894000000001</v>
      </c>
      <c r="H80" s="156">
        <f t="shared" ref="H80:H95" si="21">(I80*35%)</f>
        <v>7.6218659999999989</v>
      </c>
      <c r="I80" s="157">
        <f t="shared" ref="I80:I95" si="22">J80*(1-$J$10)</f>
        <v>21.776759999999999</v>
      </c>
      <c r="J80" s="158">
        <v>30.12</v>
      </c>
      <c r="K80" s="158">
        <f>J80*F80</f>
        <v>13831.103999999999</v>
      </c>
      <c r="L80" s="158">
        <f>K80</f>
        <v>13831.103999999999</v>
      </c>
      <c r="M80" s="158">
        <v>0</v>
      </c>
      <c r="N80" s="151"/>
    </row>
    <row r="81" spans="1:14" ht="30" customHeight="1" outlineLevel="1">
      <c r="A81" s="62" t="s">
        <v>740</v>
      </c>
      <c r="B81" s="62" t="s">
        <v>194</v>
      </c>
      <c r="C81" s="15" t="s">
        <v>84</v>
      </c>
      <c r="D81" s="57" t="s">
        <v>152</v>
      </c>
      <c r="E81" s="62" t="s">
        <v>94</v>
      </c>
      <c r="F81" s="53">
        <v>1730.55</v>
      </c>
      <c r="G81" s="155">
        <f t="shared" ref="G81:G92" si="23">(I81*65%)</f>
        <v>5.3574300000000008</v>
      </c>
      <c r="H81" s="156">
        <f t="shared" si="21"/>
        <v>2.8847700000000001</v>
      </c>
      <c r="I81" s="157">
        <f t="shared" si="22"/>
        <v>8.2422000000000004</v>
      </c>
      <c r="J81" s="158">
        <v>11.4</v>
      </c>
      <c r="K81" s="158">
        <f>J81*F81</f>
        <v>19728.27</v>
      </c>
      <c r="L81" s="158">
        <f t="shared" ref="L81:L83" si="24">K81</f>
        <v>19728.27</v>
      </c>
      <c r="M81" s="158">
        <v>0</v>
      </c>
      <c r="N81" s="151"/>
    </row>
    <row r="82" spans="1:14" ht="30" customHeight="1" outlineLevel="1">
      <c r="A82" s="62" t="s">
        <v>741</v>
      </c>
      <c r="B82" s="62" t="s">
        <v>192</v>
      </c>
      <c r="C82" s="15" t="s">
        <v>84</v>
      </c>
      <c r="D82" s="57" t="s">
        <v>153</v>
      </c>
      <c r="E82" s="62" t="s">
        <v>94</v>
      </c>
      <c r="F82" s="53">
        <v>628.91</v>
      </c>
      <c r="G82" s="155">
        <f t="shared" si="23"/>
        <v>6.2644335</v>
      </c>
      <c r="H82" s="156">
        <f t="shared" si="21"/>
        <v>3.3731564999999994</v>
      </c>
      <c r="I82" s="157">
        <f t="shared" si="22"/>
        <v>9.6375899999999994</v>
      </c>
      <c r="J82" s="158">
        <v>13.33</v>
      </c>
      <c r="K82" s="158">
        <f>J82*F82</f>
        <v>8383.3703000000005</v>
      </c>
      <c r="L82" s="158">
        <f t="shared" si="24"/>
        <v>8383.3703000000005</v>
      </c>
      <c r="M82" s="158">
        <v>0</v>
      </c>
      <c r="N82" s="151"/>
    </row>
    <row r="83" spans="1:14" ht="20.100000000000001" customHeight="1" outlineLevel="1">
      <c r="A83" s="62" t="s">
        <v>742</v>
      </c>
      <c r="B83" s="62">
        <v>92720</v>
      </c>
      <c r="C83" s="15" t="s">
        <v>84</v>
      </c>
      <c r="D83" s="57" t="s">
        <v>135</v>
      </c>
      <c r="E83" s="62" t="s">
        <v>82</v>
      </c>
      <c r="F83" s="53">
        <v>25.19</v>
      </c>
      <c r="G83" s="155">
        <f t="shared" si="23"/>
        <v>231.79813800000002</v>
      </c>
      <c r="H83" s="156">
        <f t="shared" si="21"/>
        <v>124.81438199999999</v>
      </c>
      <c r="I83" s="157">
        <f t="shared" si="22"/>
        <v>356.61252000000002</v>
      </c>
      <c r="J83" s="158">
        <v>493.24</v>
      </c>
      <c r="K83" s="158">
        <f>J83*F83</f>
        <v>12424.715600000001</v>
      </c>
      <c r="L83" s="158">
        <f t="shared" si="24"/>
        <v>12424.715600000001</v>
      </c>
      <c r="M83" s="158">
        <v>0</v>
      </c>
      <c r="N83" s="151"/>
    </row>
    <row r="84" spans="1:14" ht="20.100000000000001" customHeight="1" outlineLevel="1">
      <c r="A84" s="12" t="s">
        <v>86</v>
      </c>
      <c r="B84" s="12"/>
      <c r="C84" s="12"/>
      <c r="D84" s="13" t="s">
        <v>137</v>
      </c>
      <c r="E84" s="14"/>
      <c r="F84" s="53"/>
      <c r="G84" s="155"/>
      <c r="H84" s="156"/>
      <c r="I84" s="157"/>
      <c r="J84" s="158"/>
      <c r="K84" s="158"/>
      <c r="L84" s="158"/>
      <c r="M84" s="158"/>
      <c r="N84" s="151"/>
    </row>
    <row r="85" spans="1:14" ht="30" customHeight="1" outlineLevel="1">
      <c r="A85" s="62" t="s">
        <v>743</v>
      </c>
      <c r="B85" s="62">
        <v>92460</v>
      </c>
      <c r="C85" s="15" t="s">
        <v>84</v>
      </c>
      <c r="D85" s="57" t="s">
        <v>404</v>
      </c>
      <c r="E85" s="62" t="s">
        <v>85</v>
      </c>
      <c r="F85" s="53">
        <v>714.44</v>
      </c>
      <c r="G85" s="155">
        <f t="shared" si="23"/>
        <v>20.480421</v>
      </c>
      <c r="H85" s="156">
        <f t="shared" si="21"/>
        <v>11.027918999999999</v>
      </c>
      <c r="I85" s="157">
        <f t="shared" si="22"/>
        <v>31.508339999999997</v>
      </c>
      <c r="J85" s="158">
        <v>43.58</v>
      </c>
      <c r="K85" s="158">
        <f>J85*F85</f>
        <v>31135.2952</v>
      </c>
      <c r="L85" s="158">
        <v>0</v>
      </c>
      <c r="M85" s="158">
        <f>K85</f>
        <v>31135.2952</v>
      </c>
      <c r="N85" s="151"/>
    </row>
    <row r="86" spans="1:14" ht="30" customHeight="1" outlineLevel="1">
      <c r="A86" s="62" t="s">
        <v>744</v>
      </c>
      <c r="B86" s="62" t="s">
        <v>194</v>
      </c>
      <c r="C86" s="15" t="s">
        <v>84</v>
      </c>
      <c r="D86" s="57" t="s">
        <v>152</v>
      </c>
      <c r="E86" s="62" t="s">
        <v>94</v>
      </c>
      <c r="F86" s="53">
        <v>1152.73</v>
      </c>
      <c r="G86" s="155">
        <f t="shared" si="23"/>
        <v>5.6487990000000003</v>
      </c>
      <c r="H86" s="156">
        <f t="shared" si="21"/>
        <v>3.0416609999999999</v>
      </c>
      <c r="I86" s="157">
        <f t="shared" si="22"/>
        <v>8.6904599999999999</v>
      </c>
      <c r="J86" s="158">
        <v>12.02</v>
      </c>
      <c r="K86" s="158">
        <f>J86*F86</f>
        <v>13855.8146</v>
      </c>
      <c r="L86" s="158">
        <v>0</v>
      </c>
      <c r="M86" s="158">
        <f t="shared" ref="M86:M88" si="25">K86</f>
        <v>13855.8146</v>
      </c>
      <c r="N86" s="151"/>
    </row>
    <row r="87" spans="1:14" ht="30" customHeight="1" outlineLevel="1">
      <c r="A87" s="62" t="s">
        <v>745</v>
      </c>
      <c r="B87" s="62" t="s">
        <v>192</v>
      </c>
      <c r="C87" s="15" t="s">
        <v>84</v>
      </c>
      <c r="D87" s="57" t="s">
        <v>153</v>
      </c>
      <c r="E87" s="62" t="s">
        <v>94</v>
      </c>
      <c r="F87" s="53">
        <v>581.17999999999995</v>
      </c>
      <c r="G87" s="155">
        <f t="shared" si="23"/>
        <v>6.2644335</v>
      </c>
      <c r="H87" s="156">
        <f t="shared" si="21"/>
        <v>3.3731564999999994</v>
      </c>
      <c r="I87" s="157">
        <f t="shared" si="22"/>
        <v>9.6375899999999994</v>
      </c>
      <c r="J87" s="158">
        <v>13.33</v>
      </c>
      <c r="K87" s="158">
        <f>J87*F87</f>
        <v>7747.1293999999998</v>
      </c>
      <c r="L87" s="158">
        <v>0</v>
      </c>
      <c r="M87" s="158">
        <f t="shared" si="25"/>
        <v>7747.1293999999998</v>
      </c>
      <c r="N87" s="151"/>
    </row>
    <row r="88" spans="1:14" ht="20.100000000000001" customHeight="1" outlineLevel="1">
      <c r="A88" s="62" t="s">
        <v>1030</v>
      </c>
      <c r="B88" s="62">
        <v>92720</v>
      </c>
      <c r="C88" s="15" t="s">
        <v>84</v>
      </c>
      <c r="D88" s="57" t="s">
        <v>135</v>
      </c>
      <c r="E88" s="62" t="s">
        <v>82</v>
      </c>
      <c r="F88" s="53">
        <v>41.19</v>
      </c>
      <c r="G88" s="155">
        <f t="shared" si="23"/>
        <v>231.79813800000002</v>
      </c>
      <c r="H88" s="156">
        <f t="shared" si="21"/>
        <v>124.81438199999999</v>
      </c>
      <c r="I88" s="157">
        <f t="shared" si="22"/>
        <v>356.61252000000002</v>
      </c>
      <c r="J88" s="158">
        <v>493.24</v>
      </c>
      <c r="K88" s="158">
        <f>J88*F88</f>
        <v>20316.5556</v>
      </c>
      <c r="L88" s="158">
        <v>0</v>
      </c>
      <c r="M88" s="158">
        <f t="shared" si="25"/>
        <v>20316.5556</v>
      </c>
      <c r="N88" s="151"/>
    </row>
    <row r="89" spans="1:14" ht="20.100000000000001" customHeight="1" outlineLevel="1">
      <c r="A89" s="12" t="s">
        <v>87</v>
      </c>
      <c r="B89" s="12"/>
      <c r="C89" s="12"/>
      <c r="D89" s="13" t="s">
        <v>119</v>
      </c>
      <c r="E89" s="14"/>
      <c r="F89" s="53"/>
      <c r="G89" s="155"/>
      <c r="H89" s="156"/>
      <c r="I89" s="157"/>
      <c r="J89" s="158"/>
      <c r="K89" s="158"/>
      <c r="L89" s="158"/>
      <c r="M89" s="158"/>
      <c r="N89" s="151"/>
    </row>
    <row r="90" spans="1:14" ht="30" customHeight="1" outlineLevel="1">
      <c r="A90" s="62" t="s">
        <v>746</v>
      </c>
      <c r="B90" s="62">
        <v>93183</v>
      </c>
      <c r="C90" s="62" t="s">
        <v>84</v>
      </c>
      <c r="D90" s="57" t="s">
        <v>391</v>
      </c>
      <c r="E90" s="62" t="s">
        <v>97</v>
      </c>
      <c r="F90" s="53">
        <v>262.10000000000002</v>
      </c>
      <c r="G90" s="155">
        <f t="shared" si="23"/>
        <v>17.383450500000002</v>
      </c>
      <c r="H90" s="156">
        <f t="shared" si="21"/>
        <v>9.3603194999999992</v>
      </c>
      <c r="I90" s="157">
        <f t="shared" si="22"/>
        <v>26.743770000000001</v>
      </c>
      <c r="J90" s="158">
        <v>36.99</v>
      </c>
      <c r="K90" s="158">
        <f>J90*F90</f>
        <v>9695.0790000000015</v>
      </c>
      <c r="L90" s="158">
        <f>K90</f>
        <v>9695.0790000000015</v>
      </c>
      <c r="M90" s="158">
        <v>0</v>
      </c>
      <c r="N90" s="151"/>
    </row>
    <row r="91" spans="1:14" ht="20.100000000000001" customHeight="1" outlineLevel="1">
      <c r="A91" s="12" t="s">
        <v>154</v>
      </c>
      <c r="B91" s="62"/>
      <c r="C91" s="62"/>
      <c r="D91" s="13" t="s">
        <v>448</v>
      </c>
      <c r="E91" s="62"/>
      <c r="F91" s="53"/>
      <c r="G91" s="155"/>
      <c r="H91" s="156"/>
      <c r="I91" s="157"/>
      <c r="J91" s="158"/>
      <c r="K91" s="158"/>
      <c r="L91" s="158"/>
      <c r="M91" s="158"/>
      <c r="N91" s="151"/>
    </row>
    <row r="92" spans="1:14" ht="30" customHeight="1" outlineLevel="1">
      <c r="A92" s="62" t="s">
        <v>747</v>
      </c>
      <c r="B92" s="62">
        <v>92422</v>
      </c>
      <c r="C92" s="15" t="s">
        <v>84</v>
      </c>
      <c r="D92" s="57" t="s">
        <v>449</v>
      </c>
      <c r="E92" s="62" t="s">
        <v>85</v>
      </c>
      <c r="F92" s="53">
        <v>17.29</v>
      </c>
      <c r="G92" s="155">
        <f t="shared" si="23"/>
        <v>20.480421</v>
      </c>
      <c r="H92" s="156">
        <f t="shared" si="21"/>
        <v>11.027918999999999</v>
      </c>
      <c r="I92" s="157">
        <f t="shared" si="22"/>
        <v>31.508339999999997</v>
      </c>
      <c r="J92" s="158">
        <v>43.58</v>
      </c>
      <c r="K92" s="158">
        <f>J92*F92</f>
        <v>753.49819999999988</v>
      </c>
      <c r="L92" s="158">
        <v>0</v>
      </c>
      <c r="M92" s="158">
        <f>K92</f>
        <v>753.49819999999988</v>
      </c>
      <c r="N92" s="151"/>
    </row>
    <row r="93" spans="1:14" ht="30" customHeight="1" outlineLevel="1">
      <c r="A93" s="62" t="s">
        <v>748</v>
      </c>
      <c r="B93" s="62" t="s">
        <v>194</v>
      </c>
      <c r="C93" s="15" t="s">
        <v>84</v>
      </c>
      <c r="D93" s="57" t="s">
        <v>152</v>
      </c>
      <c r="E93" s="62" t="s">
        <v>94</v>
      </c>
      <c r="F93" s="53">
        <v>48.82</v>
      </c>
      <c r="G93" s="155">
        <f t="shared" ref="G93:G95" si="26">(I93*65%)</f>
        <v>5.3574300000000008</v>
      </c>
      <c r="H93" s="156">
        <f t="shared" si="21"/>
        <v>2.8847700000000001</v>
      </c>
      <c r="I93" s="157">
        <f t="shared" si="22"/>
        <v>8.2422000000000004</v>
      </c>
      <c r="J93" s="158">
        <v>11.4</v>
      </c>
      <c r="K93" s="158">
        <f>J93*F93</f>
        <v>556.548</v>
      </c>
      <c r="L93" s="158">
        <v>0</v>
      </c>
      <c r="M93" s="158">
        <f t="shared" ref="M93:M95" si="27">K93</f>
        <v>556.548</v>
      </c>
      <c r="N93" s="151"/>
    </row>
    <row r="94" spans="1:14" ht="30" customHeight="1" outlineLevel="1">
      <c r="A94" s="62" t="s">
        <v>749</v>
      </c>
      <c r="B94" s="62" t="s">
        <v>192</v>
      </c>
      <c r="C94" s="15" t="s">
        <v>84</v>
      </c>
      <c r="D94" s="57" t="s">
        <v>153</v>
      </c>
      <c r="E94" s="62" t="s">
        <v>94</v>
      </c>
      <c r="F94" s="53">
        <v>20.36</v>
      </c>
      <c r="G94" s="155">
        <f t="shared" si="26"/>
        <v>6.2644335</v>
      </c>
      <c r="H94" s="156">
        <f t="shared" si="21"/>
        <v>3.3731564999999994</v>
      </c>
      <c r="I94" s="157">
        <f t="shared" si="22"/>
        <v>9.6375899999999994</v>
      </c>
      <c r="J94" s="158">
        <v>13.33</v>
      </c>
      <c r="K94" s="158">
        <f>J94*F94</f>
        <v>271.39879999999999</v>
      </c>
      <c r="L94" s="158">
        <v>0</v>
      </c>
      <c r="M94" s="158">
        <f t="shared" si="27"/>
        <v>271.39879999999999</v>
      </c>
      <c r="N94" s="151"/>
    </row>
    <row r="95" spans="1:14" ht="20.100000000000001" customHeight="1" outlineLevel="1">
      <c r="A95" s="62" t="s">
        <v>750</v>
      </c>
      <c r="B95" s="62">
        <v>92720</v>
      </c>
      <c r="C95" s="15" t="s">
        <v>84</v>
      </c>
      <c r="D95" s="57" t="s">
        <v>135</v>
      </c>
      <c r="E95" s="62" t="s">
        <v>82</v>
      </c>
      <c r="F95" s="53">
        <v>0.8</v>
      </c>
      <c r="G95" s="155">
        <f t="shared" si="26"/>
        <v>231.79813800000002</v>
      </c>
      <c r="H95" s="156">
        <f t="shared" si="21"/>
        <v>124.81438199999999</v>
      </c>
      <c r="I95" s="157">
        <f t="shared" si="22"/>
        <v>356.61252000000002</v>
      </c>
      <c r="J95" s="158">
        <v>493.24</v>
      </c>
      <c r="K95" s="158">
        <f>J95*F95</f>
        <v>394.59200000000004</v>
      </c>
      <c r="L95" s="158">
        <v>0</v>
      </c>
      <c r="M95" s="158">
        <f t="shared" si="27"/>
        <v>394.59200000000004</v>
      </c>
      <c r="N95" s="151"/>
    </row>
    <row r="96" spans="1:14" ht="20.100000000000001" customHeight="1" outlineLevel="1">
      <c r="A96" s="64"/>
      <c r="B96" s="65"/>
      <c r="C96" s="65"/>
      <c r="D96" s="65"/>
      <c r="E96" s="65"/>
      <c r="F96" s="76"/>
      <c r="G96" s="76"/>
      <c r="H96" s="76"/>
      <c r="I96" s="77" t="s">
        <v>210</v>
      </c>
      <c r="J96" s="75"/>
      <c r="K96" s="75">
        <f>SUM(K80:K95)</f>
        <v>139093.37070000003</v>
      </c>
      <c r="L96" s="75">
        <f>SUM(L80:L95)</f>
        <v>64062.5389</v>
      </c>
      <c r="M96" s="75">
        <f t="shared" ref="M96" si="28">SUM(M80:M95)</f>
        <v>75030.8318</v>
      </c>
      <c r="N96" s="151"/>
    </row>
    <row r="97" spans="1:14" ht="20.100000000000001" customHeight="1">
      <c r="A97" s="59"/>
      <c r="B97" s="59"/>
      <c r="C97" s="59"/>
      <c r="D97" s="24"/>
      <c r="E97" s="59"/>
      <c r="F97" s="42"/>
      <c r="G97" s="42"/>
      <c r="H97" s="42"/>
      <c r="I97" s="41"/>
      <c r="J97" s="8"/>
      <c r="K97" s="8"/>
      <c r="L97" s="8"/>
      <c r="M97" s="8"/>
      <c r="N97" s="151"/>
    </row>
    <row r="98" spans="1:14" ht="20.100000000000001" customHeight="1">
      <c r="A98" s="37">
        <v>5</v>
      </c>
      <c r="B98" s="37"/>
      <c r="C98" s="37"/>
      <c r="D98" s="21" t="s">
        <v>202</v>
      </c>
      <c r="E98" s="21"/>
      <c r="F98" s="70"/>
      <c r="G98" s="70"/>
      <c r="H98" s="70"/>
      <c r="I98" s="70"/>
      <c r="J98" s="70"/>
      <c r="K98" s="74"/>
      <c r="L98" s="74"/>
      <c r="M98" s="74"/>
      <c r="N98" s="151"/>
    </row>
    <row r="99" spans="1:14" ht="20.100000000000001" customHeight="1" outlineLevel="1">
      <c r="A99" s="30" t="s">
        <v>88</v>
      </c>
      <c r="B99" s="30"/>
      <c r="C99" s="30"/>
      <c r="D99" s="19" t="s">
        <v>120</v>
      </c>
      <c r="E99" s="15"/>
      <c r="F99" s="53"/>
      <c r="G99" s="53"/>
      <c r="H99" s="53"/>
      <c r="I99" s="73"/>
      <c r="J99" s="73"/>
      <c r="K99" s="78"/>
      <c r="L99" s="78"/>
      <c r="M99" s="78"/>
      <c r="N99" s="151"/>
    </row>
    <row r="100" spans="1:14" s="58" customFormat="1" ht="30" customHeight="1" outlineLevel="1">
      <c r="A100" s="15" t="s">
        <v>751</v>
      </c>
      <c r="B100" s="15" t="s">
        <v>1208</v>
      </c>
      <c r="C100" s="15" t="s">
        <v>84</v>
      </c>
      <c r="D100" s="57" t="s">
        <v>405</v>
      </c>
      <c r="E100" s="15" t="s">
        <v>85</v>
      </c>
      <c r="F100" s="53">
        <v>5.14</v>
      </c>
      <c r="G100" s="155">
        <f t="shared" ref="G100" si="29">(I100*65%)</f>
        <v>61.901814000000002</v>
      </c>
      <c r="H100" s="156">
        <f t="shared" ref="H100:H108" si="30">(I100*35%)</f>
        <v>33.331745999999995</v>
      </c>
      <c r="I100" s="157">
        <f t="shared" ref="I100:I108" si="31">J100*(1-$J$10)</f>
        <v>95.233559999999997</v>
      </c>
      <c r="J100" s="158">
        <v>131.72</v>
      </c>
      <c r="K100" s="158">
        <f>J100*F100</f>
        <v>677.04079999999999</v>
      </c>
      <c r="L100" s="158">
        <v>0</v>
      </c>
      <c r="M100" s="158">
        <f>K100</f>
        <v>677.04079999999999</v>
      </c>
      <c r="N100" s="151"/>
    </row>
    <row r="101" spans="1:14" ht="20.100000000000001" customHeight="1" outlineLevel="1">
      <c r="A101" s="30" t="s">
        <v>93</v>
      </c>
      <c r="B101" s="30"/>
      <c r="C101" s="30"/>
      <c r="D101" s="19" t="s">
        <v>121</v>
      </c>
      <c r="E101" s="15"/>
      <c r="F101" s="53"/>
      <c r="G101" s="155"/>
      <c r="H101" s="156"/>
      <c r="I101" s="157"/>
      <c r="J101" s="158"/>
      <c r="K101" s="158"/>
      <c r="L101" s="158"/>
      <c r="M101" s="158"/>
      <c r="N101" s="151"/>
    </row>
    <row r="102" spans="1:14" ht="39.950000000000003" customHeight="1" outlineLevel="1">
      <c r="A102" s="15" t="s">
        <v>752</v>
      </c>
      <c r="B102" s="15">
        <v>87489</v>
      </c>
      <c r="C102" s="15" t="s">
        <v>84</v>
      </c>
      <c r="D102" s="57" t="s">
        <v>992</v>
      </c>
      <c r="E102" s="15" t="s">
        <v>85</v>
      </c>
      <c r="F102" s="53">
        <v>942.96</v>
      </c>
      <c r="G102" s="155">
        <f t="shared" ref="G102:G108" si="32">(I102*65%)</f>
        <v>20.781188999999998</v>
      </c>
      <c r="H102" s="156">
        <f t="shared" si="30"/>
        <v>11.189870999999998</v>
      </c>
      <c r="I102" s="157">
        <f t="shared" si="31"/>
        <v>31.971059999999998</v>
      </c>
      <c r="J102" s="158">
        <v>44.22</v>
      </c>
      <c r="K102" s="158">
        <f>J102*F102</f>
        <v>41697.691200000001</v>
      </c>
      <c r="L102" s="158">
        <f>K102</f>
        <v>41697.691200000001</v>
      </c>
      <c r="M102" s="158">
        <v>0</v>
      </c>
      <c r="N102" s="151"/>
    </row>
    <row r="103" spans="1:14" ht="40.5" customHeight="1" outlineLevel="1">
      <c r="A103" s="15" t="s">
        <v>753</v>
      </c>
      <c r="B103" s="15">
        <v>87519</v>
      </c>
      <c r="C103" s="15" t="s">
        <v>84</v>
      </c>
      <c r="D103" s="57" t="s">
        <v>156</v>
      </c>
      <c r="E103" s="15" t="s">
        <v>85</v>
      </c>
      <c r="F103" s="53">
        <v>17.07</v>
      </c>
      <c r="G103" s="155">
        <f t="shared" si="32"/>
        <v>32.562835500000006</v>
      </c>
      <c r="H103" s="156">
        <f t="shared" si="30"/>
        <v>17.533834500000001</v>
      </c>
      <c r="I103" s="157">
        <f t="shared" si="31"/>
        <v>50.096670000000003</v>
      </c>
      <c r="J103" s="158">
        <v>69.290000000000006</v>
      </c>
      <c r="K103" s="158">
        <f>J103*F103</f>
        <v>1182.7803000000001</v>
      </c>
      <c r="L103" s="158">
        <f t="shared" ref="L103:L105" si="33">K103</f>
        <v>1182.7803000000001</v>
      </c>
      <c r="M103" s="158">
        <v>0</v>
      </c>
      <c r="N103" s="151"/>
    </row>
    <row r="104" spans="1:14" ht="39.950000000000003" customHeight="1" outlineLevel="1">
      <c r="A104" s="15" t="s">
        <v>754</v>
      </c>
      <c r="B104" s="15">
        <v>87491</v>
      </c>
      <c r="C104" s="15" t="s">
        <v>84</v>
      </c>
      <c r="D104" s="57" t="s">
        <v>991</v>
      </c>
      <c r="E104" s="15" t="s">
        <v>85</v>
      </c>
      <c r="F104" s="53">
        <v>478.93</v>
      </c>
      <c r="G104" s="155">
        <f t="shared" si="32"/>
        <v>28.460172</v>
      </c>
      <c r="H104" s="156">
        <f t="shared" si="30"/>
        <v>15.324707999999999</v>
      </c>
      <c r="I104" s="157">
        <f t="shared" si="31"/>
        <v>43.784880000000001</v>
      </c>
      <c r="J104" s="158">
        <v>60.56</v>
      </c>
      <c r="K104" s="158">
        <f>J104*F104</f>
        <v>29004.000800000002</v>
      </c>
      <c r="L104" s="158">
        <f t="shared" si="33"/>
        <v>29004.000800000002</v>
      </c>
      <c r="M104" s="158">
        <v>0</v>
      </c>
      <c r="N104" s="151"/>
    </row>
    <row r="105" spans="1:14" ht="30" customHeight="1" outlineLevel="1">
      <c r="A105" s="15" t="s">
        <v>755</v>
      </c>
      <c r="B105" s="15">
        <v>93202</v>
      </c>
      <c r="C105" s="15" t="s">
        <v>84</v>
      </c>
      <c r="D105" s="57" t="s">
        <v>155</v>
      </c>
      <c r="E105" s="15" t="s">
        <v>97</v>
      </c>
      <c r="F105" s="53">
        <v>50.56</v>
      </c>
      <c r="G105" s="155">
        <f t="shared" si="32"/>
        <v>9.2909115</v>
      </c>
      <c r="H105" s="156">
        <f t="shared" si="30"/>
        <v>5.002798499999999</v>
      </c>
      <c r="I105" s="157">
        <f t="shared" si="31"/>
        <v>14.293709999999999</v>
      </c>
      <c r="J105" s="158">
        <v>19.77</v>
      </c>
      <c r="K105" s="158">
        <f>J105*F105</f>
        <v>999.57119999999998</v>
      </c>
      <c r="L105" s="158">
        <f t="shared" si="33"/>
        <v>999.57119999999998</v>
      </c>
      <c r="M105" s="158">
        <v>0</v>
      </c>
      <c r="N105" s="151"/>
    </row>
    <row r="106" spans="1:14" ht="30" customHeight="1" outlineLevel="1">
      <c r="A106" s="15" t="s">
        <v>756</v>
      </c>
      <c r="B106" s="15" t="s">
        <v>1209</v>
      </c>
      <c r="C106" s="15" t="s">
        <v>106</v>
      </c>
      <c r="D106" s="57" t="s">
        <v>122</v>
      </c>
      <c r="E106" s="15" t="s">
        <v>85</v>
      </c>
      <c r="F106" s="53">
        <v>22.63</v>
      </c>
      <c r="G106" s="155">
        <f t="shared" si="32"/>
        <v>397.333326</v>
      </c>
      <c r="H106" s="156">
        <f t="shared" si="30"/>
        <v>213.94871399999997</v>
      </c>
      <c r="I106" s="157">
        <f t="shared" si="31"/>
        <v>611.28203999999994</v>
      </c>
      <c r="J106" s="158">
        <v>845.48</v>
      </c>
      <c r="K106" s="158">
        <f>J106*F106</f>
        <v>19133.2124</v>
      </c>
      <c r="L106" s="158">
        <v>0</v>
      </c>
      <c r="M106" s="158">
        <f>K106</f>
        <v>19133.2124</v>
      </c>
      <c r="N106" s="151"/>
    </row>
    <row r="107" spans="1:14" ht="20.100000000000001" customHeight="1" outlineLevel="1">
      <c r="A107" s="30" t="s">
        <v>213</v>
      </c>
      <c r="B107" s="15"/>
      <c r="C107" s="15"/>
      <c r="D107" s="19" t="s">
        <v>429</v>
      </c>
      <c r="E107" s="15"/>
      <c r="F107" s="53"/>
      <c r="G107" s="155"/>
      <c r="H107" s="156"/>
      <c r="I107" s="157"/>
      <c r="J107" s="158"/>
      <c r="K107" s="158"/>
      <c r="L107" s="158"/>
      <c r="M107" s="158"/>
      <c r="N107" s="151"/>
    </row>
    <row r="108" spans="1:14" ht="39.950000000000003" customHeight="1" outlineLevel="1">
      <c r="A108" s="15" t="s">
        <v>757</v>
      </c>
      <c r="B108" s="15">
        <v>87489</v>
      </c>
      <c r="C108" s="15" t="s">
        <v>84</v>
      </c>
      <c r="D108" s="57" t="s">
        <v>990</v>
      </c>
      <c r="E108" s="15" t="s">
        <v>85</v>
      </c>
      <c r="F108" s="53">
        <v>18.12</v>
      </c>
      <c r="G108" s="155">
        <f t="shared" si="32"/>
        <v>28.460172</v>
      </c>
      <c r="H108" s="156">
        <f t="shared" si="30"/>
        <v>15.324707999999999</v>
      </c>
      <c r="I108" s="157">
        <f t="shared" si="31"/>
        <v>43.784880000000001</v>
      </c>
      <c r="J108" s="158">
        <v>60.56</v>
      </c>
      <c r="K108" s="158">
        <f>J108*F108</f>
        <v>1097.3472000000002</v>
      </c>
      <c r="L108" s="158">
        <f>K108</f>
        <v>1097.3472000000002</v>
      </c>
      <c r="M108" s="158">
        <v>0</v>
      </c>
      <c r="N108" s="151"/>
    </row>
    <row r="109" spans="1:14" ht="20.100000000000001" customHeight="1" outlineLevel="1">
      <c r="A109" s="64"/>
      <c r="B109" s="65"/>
      <c r="C109" s="65"/>
      <c r="D109" s="65"/>
      <c r="E109" s="65"/>
      <c r="F109" s="76"/>
      <c r="G109" s="76"/>
      <c r="H109" s="76"/>
      <c r="I109" s="77" t="s">
        <v>210</v>
      </c>
      <c r="J109" s="75"/>
      <c r="K109" s="75">
        <f>SUM(K100:K108)</f>
        <v>93791.643900000025</v>
      </c>
      <c r="L109" s="75">
        <f t="shared" ref="L109:M109" si="34">SUM(L100:L108)</f>
        <v>73981.390700000004</v>
      </c>
      <c r="M109" s="75">
        <f t="shared" si="34"/>
        <v>19810.253199999999</v>
      </c>
      <c r="N109" s="151"/>
    </row>
    <row r="110" spans="1:14" ht="20.100000000000001" customHeight="1">
      <c r="A110" s="59"/>
      <c r="B110" s="59"/>
      <c r="C110" s="59"/>
      <c r="D110" s="24"/>
      <c r="E110" s="59"/>
      <c r="F110" s="42"/>
      <c r="G110" s="42"/>
      <c r="H110" s="42"/>
      <c r="I110" s="41"/>
      <c r="J110" s="59"/>
      <c r="K110" s="69"/>
      <c r="L110" s="69"/>
      <c r="M110" s="69"/>
      <c r="N110" s="151"/>
    </row>
    <row r="111" spans="1:14" ht="20.100000000000001" customHeight="1">
      <c r="A111" s="37">
        <v>6</v>
      </c>
      <c r="B111" s="20"/>
      <c r="C111" s="20"/>
      <c r="D111" s="21" t="s">
        <v>123</v>
      </c>
      <c r="E111" s="21"/>
      <c r="F111" s="70"/>
      <c r="G111" s="70"/>
      <c r="H111" s="70"/>
      <c r="I111" s="70"/>
      <c r="J111" s="70"/>
      <c r="K111" s="74"/>
      <c r="L111" s="74"/>
      <c r="M111" s="74"/>
      <c r="N111" s="151"/>
    </row>
    <row r="112" spans="1:14" ht="20.100000000000001" customHeight="1" outlineLevel="1">
      <c r="A112" s="12" t="s">
        <v>96</v>
      </c>
      <c r="B112" s="12"/>
      <c r="C112" s="12"/>
      <c r="D112" s="17" t="s">
        <v>138</v>
      </c>
      <c r="E112" s="17"/>
      <c r="F112" s="53"/>
      <c r="G112" s="53"/>
      <c r="H112" s="53"/>
      <c r="I112" s="79"/>
      <c r="J112" s="79"/>
      <c r="K112" s="79"/>
      <c r="L112" s="79"/>
      <c r="M112" s="79"/>
      <c r="N112" s="151"/>
    </row>
    <row r="113" spans="1:14" ht="30" customHeight="1" outlineLevel="1">
      <c r="A113" s="15" t="s">
        <v>758</v>
      </c>
      <c r="B113" s="15">
        <v>90842</v>
      </c>
      <c r="C113" s="15" t="s">
        <v>84</v>
      </c>
      <c r="D113" s="57" t="s">
        <v>376</v>
      </c>
      <c r="E113" s="62" t="s">
        <v>79</v>
      </c>
      <c r="F113" s="53">
        <v>10</v>
      </c>
      <c r="G113" s="155">
        <f t="shared" ref="G113" si="35">(I113*65%)</f>
        <v>441.11856749999993</v>
      </c>
      <c r="H113" s="156">
        <f t="shared" ref="H113:H159" si="36">(I113*35%)</f>
        <v>237.52538249999995</v>
      </c>
      <c r="I113" s="157">
        <f t="shared" ref="I113:I159" si="37">J113*(1-$J$10)</f>
        <v>678.6439499999999</v>
      </c>
      <c r="J113" s="158">
        <v>938.65</v>
      </c>
      <c r="K113" s="158">
        <f t="shared" ref="K113:K119" si="38">J113*F113</f>
        <v>9386.5</v>
      </c>
      <c r="L113" s="158">
        <v>0</v>
      </c>
      <c r="M113" s="158">
        <f>K113</f>
        <v>9386.5</v>
      </c>
      <c r="N113" s="151"/>
    </row>
    <row r="114" spans="1:14" s="58" customFormat="1" ht="30" customHeight="1" outlineLevel="1">
      <c r="A114" s="15" t="s">
        <v>759</v>
      </c>
      <c r="B114" s="15"/>
      <c r="C114" s="15" t="s">
        <v>1210</v>
      </c>
      <c r="D114" s="57" t="s">
        <v>380</v>
      </c>
      <c r="E114" s="62" t="s">
        <v>79</v>
      </c>
      <c r="F114" s="53">
        <v>5</v>
      </c>
      <c r="G114" s="155">
        <f t="shared" ref="G114:G123" si="39">(I114*65%)</f>
        <v>529.91561999999999</v>
      </c>
      <c r="H114" s="156">
        <f t="shared" si="36"/>
        <v>285.33917999999994</v>
      </c>
      <c r="I114" s="157">
        <f t="shared" si="37"/>
        <v>815.25479999999993</v>
      </c>
      <c r="J114" s="158">
        <v>1127.5999999999999</v>
      </c>
      <c r="K114" s="158">
        <f t="shared" si="38"/>
        <v>5638</v>
      </c>
      <c r="L114" s="158">
        <v>0</v>
      </c>
      <c r="M114" s="158">
        <f t="shared" ref="M114:M159" si="40">K114</f>
        <v>5638</v>
      </c>
      <c r="N114" s="151"/>
    </row>
    <row r="115" spans="1:14" ht="30" customHeight="1" outlineLevel="1">
      <c r="A115" s="15" t="s">
        <v>760</v>
      </c>
      <c r="B115" s="15">
        <v>90843</v>
      </c>
      <c r="C115" s="15" t="s">
        <v>84</v>
      </c>
      <c r="D115" s="57" t="s">
        <v>379</v>
      </c>
      <c r="E115" s="62" t="s">
        <v>79</v>
      </c>
      <c r="F115" s="53">
        <v>4</v>
      </c>
      <c r="G115" s="155">
        <f t="shared" si="39"/>
        <v>453.60043949999999</v>
      </c>
      <c r="H115" s="156">
        <f t="shared" si="36"/>
        <v>244.24639049999996</v>
      </c>
      <c r="I115" s="157">
        <f t="shared" si="37"/>
        <v>697.84682999999995</v>
      </c>
      <c r="J115" s="158">
        <v>965.21</v>
      </c>
      <c r="K115" s="158">
        <f t="shared" si="38"/>
        <v>3860.84</v>
      </c>
      <c r="L115" s="158">
        <v>0</v>
      </c>
      <c r="M115" s="158">
        <f t="shared" si="40"/>
        <v>3860.84</v>
      </c>
      <c r="N115" s="151"/>
    </row>
    <row r="116" spans="1:14" ht="30" customHeight="1" outlineLevel="1">
      <c r="A116" s="15" t="s">
        <v>761</v>
      </c>
      <c r="B116" s="15">
        <v>90843</v>
      </c>
      <c r="C116" s="15" t="s">
        <v>84</v>
      </c>
      <c r="D116" s="57" t="s">
        <v>377</v>
      </c>
      <c r="E116" s="62" t="s">
        <v>79</v>
      </c>
      <c r="F116" s="53">
        <v>6</v>
      </c>
      <c r="G116" s="155">
        <f t="shared" si="39"/>
        <v>453.60043949999999</v>
      </c>
      <c r="H116" s="156">
        <f t="shared" si="36"/>
        <v>244.24639049999996</v>
      </c>
      <c r="I116" s="157">
        <f t="shared" si="37"/>
        <v>697.84682999999995</v>
      </c>
      <c r="J116" s="158">
        <v>965.21</v>
      </c>
      <c r="K116" s="158">
        <f t="shared" si="38"/>
        <v>5791.26</v>
      </c>
      <c r="L116" s="158">
        <v>0</v>
      </c>
      <c r="M116" s="158">
        <f t="shared" si="40"/>
        <v>5791.26</v>
      </c>
      <c r="N116" s="151"/>
    </row>
    <row r="117" spans="1:14" ht="30" customHeight="1" outlineLevel="1">
      <c r="A117" s="15" t="s">
        <v>762</v>
      </c>
      <c r="B117" s="15">
        <v>90843</v>
      </c>
      <c r="C117" s="15" t="s">
        <v>84</v>
      </c>
      <c r="D117" s="57" t="s">
        <v>378</v>
      </c>
      <c r="E117" s="62" t="s">
        <v>79</v>
      </c>
      <c r="F117" s="53">
        <v>10</v>
      </c>
      <c r="G117" s="155">
        <f t="shared" si="39"/>
        <v>453.60043949999999</v>
      </c>
      <c r="H117" s="156">
        <f t="shared" si="36"/>
        <v>244.24639049999996</v>
      </c>
      <c r="I117" s="157">
        <f t="shared" si="37"/>
        <v>697.84682999999995</v>
      </c>
      <c r="J117" s="158">
        <v>965.21</v>
      </c>
      <c r="K117" s="158">
        <f t="shared" si="38"/>
        <v>9652.1</v>
      </c>
      <c r="L117" s="158">
        <v>0</v>
      </c>
      <c r="M117" s="158">
        <f t="shared" si="40"/>
        <v>9652.1</v>
      </c>
      <c r="N117" s="151"/>
    </row>
    <row r="118" spans="1:14" ht="30" customHeight="1" outlineLevel="1">
      <c r="A118" s="15" t="s">
        <v>763</v>
      </c>
      <c r="B118" s="15"/>
      <c r="C118" s="15" t="s">
        <v>1210</v>
      </c>
      <c r="D118" s="57" t="s">
        <v>421</v>
      </c>
      <c r="E118" s="62" t="s">
        <v>79</v>
      </c>
      <c r="F118" s="53">
        <v>16</v>
      </c>
      <c r="G118" s="155">
        <f t="shared" si="39"/>
        <v>197.81135399999999</v>
      </c>
      <c r="H118" s="156">
        <f t="shared" si="36"/>
        <v>106.51380599999999</v>
      </c>
      <c r="I118" s="157">
        <f t="shared" si="37"/>
        <v>304.32515999999998</v>
      </c>
      <c r="J118" s="158">
        <v>420.92</v>
      </c>
      <c r="K118" s="158">
        <f t="shared" si="38"/>
        <v>6734.72</v>
      </c>
      <c r="L118" s="158">
        <v>0</v>
      </c>
      <c r="M118" s="158">
        <f t="shared" si="40"/>
        <v>6734.72</v>
      </c>
      <c r="N118" s="151"/>
    </row>
    <row r="119" spans="1:14" ht="20.25" customHeight="1" outlineLevel="1">
      <c r="A119" s="15" t="s">
        <v>764</v>
      </c>
      <c r="B119" s="15"/>
      <c r="C119" s="15" t="s">
        <v>1210</v>
      </c>
      <c r="D119" s="57" t="s">
        <v>454</v>
      </c>
      <c r="E119" s="62" t="s">
        <v>85</v>
      </c>
      <c r="F119" s="53">
        <v>11.2</v>
      </c>
      <c r="G119" s="155">
        <f t="shared" si="39"/>
        <v>89.464381500000002</v>
      </c>
      <c r="H119" s="156">
        <f t="shared" si="36"/>
        <v>48.173128499999997</v>
      </c>
      <c r="I119" s="157">
        <f t="shared" si="37"/>
        <v>137.63750999999999</v>
      </c>
      <c r="J119" s="158">
        <v>190.37</v>
      </c>
      <c r="K119" s="158">
        <f t="shared" si="38"/>
        <v>2132.1439999999998</v>
      </c>
      <c r="L119" s="158">
        <v>0</v>
      </c>
      <c r="M119" s="158">
        <f t="shared" si="40"/>
        <v>2132.1439999999998</v>
      </c>
      <c r="N119" s="151"/>
    </row>
    <row r="120" spans="1:14" ht="20.100000000000001" customHeight="1" outlineLevel="1">
      <c r="A120" s="12" t="s">
        <v>124</v>
      </c>
      <c r="B120" s="15"/>
      <c r="C120" s="15"/>
      <c r="D120" s="19" t="s">
        <v>182</v>
      </c>
      <c r="E120" s="15"/>
      <c r="F120" s="53"/>
      <c r="G120" s="155"/>
      <c r="H120" s="156"/>
      <c r="I120" s="157"/>
      <c r="J120" s="158"/>
      <c r="K120" s="158"/>
      <c r="L120" s="158"/>
      <c r="M120" s="158"/>
      <c r="N120" s="151"/>
    </row>
    <row r="121" spans="1:14" ht="20.100000000000001" customHeight="1" outlineLevel="1">
      <c r="A121" s="15" t="s">
        <v>765</v>
      </c>
      <c r="B121" s="15">
        <v>91307</v>
      </c>
      <c r="C121" s="15" t="s">
        <v>84</v>
      </c>
      <c r="D121" s="57" t="s">
        <v>157</v>
      </c>
      <c r="E121" s="62" t="s">
        <v>79</v>
      </c>
      <c r="F121" s="53">
        <v>51</v>
      </c>
      <c r="G121" s="155">
        <f t="shared" si="39"/>
        <v>1.5038400000000001</v>
      </c>
      <c r="H121" s="156">
        <f t="shared" si="36"/>
        <v>0.80976000000000004</v>
      </c>
      <c r="I121" s="157">
        <f t="shared" si="37"/>
        <v>2.3136000000000001</v>
      </c>
      <c r="J121" s="158">
        <v>3.2</v>
      </c>
      <c r="K121" s="158">
        <f>J121*F121</f>
        <v>163.20000000000002</v>
      </c>
      <c r="L121" s="158">
        <v>0</v>
      </c>
      <c r="M121" s="158">
        <f t="shared" si="40"/>
        <v>163.20000000000002</v>
      </c>
      <c r="N121" s="151"/>
    </row>
    <row r="122" spans="1:14" ht="20.100000000000001" customHeight="1" outlineLevel="1">
      <c r="A122" s="12" t="s">
        <v>158</v>
      </c>
      <c r="B122" s="15"/>
      <c r="C122" s="15"/>
      <c r="D122" s="19" t="s">
        <v>258</v>
      </c>
      <c r="E122" s="15"/>
      <c r="F122" s="53"/>
      <c r="G122" s="155"/>
      <c r="H122" s="156"/>
      <c r="I122" s="157"/>
      <c r="J122" s="158"/>
      <c r="K122" s="158"/>
      <c r="L122" s="158"/>
      <c r="M122" s="158"/>
      <c r="N122" s="151"/>
    </row>
    <row r="123" spans="1:14" ht="27.75" customHeight="1" outlineLevel="1">
      <c r="A123" s="15" t="s">
        <v>766</v>
      </c>
      <c r="B123" s="15"/>
      <c r="C123" s="15" t="s">
        <v>1210</v>
      </c>
      <c r="D123" s="57" t="s">
        <v>1211</v>
      </c>
      <c r="E123" s="15" t="s">
        <v>85</v>
      </c>
      <c r="F123" s="53">
        <v>2.31</v>
      </c>
      <c r="G123" s="155">
        <f t="shared" si="39"/>
        <v>879.7510994999999</v>
      </c>
      <c r="H123" s="156">
        <f t="shared" si="36"/>
        <v>473.71213049999989</v>
      </c>
      <c r="I123" s="157">
        <f t="shared" si="37"/>
        <v>1353.4632299999998</v>
      </c>
      <c r="J123" s="158">
        <v>1872.01</v>
      </c>
      <c r="K123" s="158">
        <f t="shared" ref="K123:K129" si="41">J123*F123</f>
        <v>4324.3431</v>
      </c>
      <c r="L123" s="158">
        <v>0</v>
      </c>
      <c r="M123" s="158">
        <f t="shared" si="40"/>
        <v>4324.3431</v>
      </c>
      <c r="N123" s="151"/>
    </row>
    <row r="124" spans="1:14" ht="27.75" customHeight="1" outlineLevel="1">
      <c r="A124" s="15" t="s">
        <v>767</v>
      </c>
      <c r="B124" s="15"/>
      <c r="C124" s="15" t="s">
        <v>1210</v>
      </c>
      <c r="D124" s="57" t="s">
        <v>422</v>
      </c>
      <c r="E124" s="15" t="s">
        <v>85</v>
      </c>
      <c r="F124" s="53">
        <v>1.68</v>
      </c>
      <c r="G124" s="155">
        <f t="shared" ref="G124:G135" si="42">(I124*65%)</f>
        <v>711.93195449999996</v>
      </c>
      <c r="H124" s="156">
        <f t="shared" si="36"/>
        <v>383.34797549999996</v>
      </c>
      <c r="I124" s="157">
        <f t="shared" si="37"/>
        <v>1095.2799299999999</v>
      </c>
      <c r="J124" s="158">
        <v>1514.91</v>
      </c>
      <c r="K124" s="158">
        <f t="shared" si="41"/>
        <v>2545.0488</v>
      </c>
      <c r="L124" s="158">
        <v>0</v>
      </c>
      <c r="M124" s="158">
        <f t="shared" si="40"/>
        <v>2545.0488</v>
      </c>
      <c r="N124" s="151"/>
    </row>
    <row r="125" spans="1:14" ht="27.75" customHeight="1" outlineLevel="1">
      <c r="A125" s="15" t="s">
        <v>768</v>
      </c>
      <c r="B125" s="15"/>
      <c r="C125" s="15" t="s">
        <v>1210</v>
      </c>
      <c r="D125" s="57" t="s">
        <v>423</v>
      </c>
      <c r="E125" s="15" t="s">
        <v>85</v>
      </c>
      <c r="F125" s="53">
        <v>6.72</v>
      </c>
      <c r="G125" s="155">
        <f t="shared" si="42"/>
        <v>1292.8559475000002</v>
      </c>
      <c r="H125" s="156">
        <f t="shared" si="36"/>
        <v>696.15320250000002</v>
      </c>
      <c r="I125" s="157">
        <f t="shared" si="37"/>
        <v>1989.0091500000001</v>
      </c>
      <c r="J125" s="158">
        <v>2751.05</v>
      </c>
      <c r="K125" s="158">
        <f t="shared" si="41"/>
        <v>18487.056</v>
      </c>
      <c r="L125" s="158">
        <v>0</v>
      </c>
      <c r="M125" s="158">
        <f t="shared" si="40"/>
        <v>18487.056</v>
      </c>
      <c r="N125" s="151"/>
    </row>
    <row r="126" spans="1:14" ht="27.75" customHeight="1" outlineLevel="1">
      <c r="A126" s="15" t="s">
        <v>769</v>
      </c>
      <c r="B126" s="15">
        <v>68050</v>
      </c>
      <c r="C126" s="15" t="s">
        <v>84</v>
      </c>
      <c r="D126" s="57" t="s">
        <v>424</v>
      </c>
      <c r="E126" s="15" t="s">
        <v>85</v>
      </c>
      <c r="F126" s="53">
        <v>113.4</v>
      </c>
      <c r="G126" s="155">
        <f t="shared" si="42"/>
        <v>320.51529900000003</v>
      </c>
      <c r="H126" s="156">
        <f t="shared" si="36"/>
        <v>172.585161</v>
      </c>
      <c r="I126" s="157">
        <f t="shared" si="37"/>
        <v>493.10046</v>
      </c>
      <c r="J126" s="158">
        <v>682.02</v>
      </c>
      <c r="K126" s="158">
        <f t="shared" si="41"/>
        <v>77341.067999999999</v>
      </c>
      <c r="L126" s="158">
        <v>0</v>
      </c>
      <c r="M126" s="158">
        <f t="shared" si="40"/>
        <v>77341.067999999999</v>
      </c>
      <c r="N126" s="151"/>
    </row>
    <row r="127" spans="1:14" ht="27.75" customHeight="1" outlineLevel="1">
      <c r="A127" s="15" t="s">
        <v>770</v>
      </c>
      <c r="B127" s="15">
        <v>68050</v>
      </c>
      <c r="C127" s="15" t="s">
        <v>84</v>
      </c>
      <c r="D127" s="57" t="s">
        <v>362</v>
      </c>
      <c r="E127" s="15" t="s">
        <v>85</v>
      </c>
      <c r="F127" s="53">
        <v>5.04</v>
      </c>
      <c r="G127" s="155">
        <f t="shared" si="42"/>
        <v>320.51529900000003</v>
      </c>
      <c r="H127" s="156">
        <f t="shared" si="36"/>
        <v>172.585161</v>
      </c>
      <c r="I127" s="157">
        <f t="shared" si="37"/>
        <v>493.10046</v>
      </c>
      <c r="J127" s="158">
        <v>682.02</v>
      </c>
      <c r="K127" s="158">
        <f t="shared" si="41"/>
        <v>3437.3807999999999</v>
      </c>
      <c r="L127" s="158">
        <v>0</v>
      </c>
      <c r="M127" s="158">
        <f t="shared" si="40"/>
        <v>3437.3807999999999</v>
      </c>
      <c r="N127" s="151"/>
    </row>
    <row r="128" spans="1:14" ht="27.75" customHeight="1" outlineLevel="1">
      <c r="A128" s="15" t="s">
        <v>771</v>
      </c>
      <c r="B128" s="15">
        <v>91341</v>
      </c>
      <c r="C128" s="15" t="s">
        <v>84</v>
      </c>
      <c r="D128" s="57" t="s">
        <v>363</v>
      </c>
      <c r="E128" s="15" t="s">
        <v>85</v>
      </c>
      <c r="F128" s="53">
        <v>4.4400000000000004</v>
      </c>
      <c r="G128" s="155">
        <f t="shared" si="42"/>
        <v>456.92298600000004</v>
      </c>
      <c r="H128" s="156">
        <f t="shared" si="36"/>
        <v>246.03545399999999</v>
      </c>
      <c r="I128" s="157">
        <f t="shared" si="37"/>
        <v>702.95844</v>
      </c>
      <c r="J128" s="158">
        <v>972.28</v>
      </c>
      <c r="K128" s="158">
        <f t="shared" si="41"/>
        <v>4316.9232000000002</v>
      </c>
      <c r="L128" s="158">
        <v>0</v>
      </c>
      <c r="M128" s="158">
        <f t="shared" si="40"/>
        <v>4316.9232000000002</v>
      </c>
      <c r="N128" s="151"/>
    </row>
    <row r="129" spans="1:14" ht="27.75" customHeight="1" outlineLevel="1">
      <c r="A129" s="15" t="s">
        <v>772</v>
      </c>
      <c r="B129" s="15">
        <v>91341</v>
      </c>
      <c r="C129" s="15" t="s">
        <v>84</v>
      </c>
      <c r="D129" s="57" t="s">
        <v>364</v>
      </c>
      <c r="E129" s="15" t="s">
        <v>85</v>
      </c>
      <c r="F129" s="53">
        <v>5.25</v>
      </c>
      <c r="G129" s="155">
        <f t="shared" si="42"/>
        <v>456.92298600000004</v>
      </c>
      <c r="H129" s="156">
        <f t="shared" si="36"/>
        <v>246.03545399999999</v>
      </c>
      <c r="I129" s="157">
        <f t="shared" si="37"/>
        <v>702.95844</v>
      </c>
      <c r="J129" s="158">
        <v>972.28</v>
      </c>
      <c r="K129" s="158">
        <f t="shared" si="41"/>
        <v>5104.47</v>
      </c>
      <c r="L129" s="158">
        <v>0</v>
      </c>
      <c r="M129" s="158">
        <f t="shared" si="40"/>
        <v>5104.47</v>
      </c>
      <c r="N129" s="151"/>
    </row>
    <row r="130" spans="1:14" s="18" customFormat="1" ht="20.100000000000001" customHeight="1" outlineLevel="1">
      <c r="A130" s="12" t="s">
        <v>159</v>
      </c>
      <c r="B130" s="12"/>
      <c r="C130" s="12"/>
      <c r="D130" s="17" t="s">
        <v>168</v>
      </c>
      <c r="E130" s="17"/>
      <c r="F130" s="53"/>
      <c r="G130" s="155"/>
      <c r="H130" s="156"/>
      <c r="I130" s="157"/>
      <c r="J130" s="158"/>
      <c r="K130" s="158"/>
      <c r="L130" s="158"/>
      <c r="M130" s="158"/>
      <c r="N130" s="151"/>
    </row>
    <row r="131" spans="1:14" s="18" customFormat="1" ht="30" customHeight="1" outlineLevel="1">
      <c r="A131" s="15" t="s">
        <v>773</v>
      </c>
      <c r="B131" s="15" t="s">
        <v>191</v>
      </c>
      <c r="C131" s="15" t="s">
        <v>84</v>
      </c>
      <c r="D131" s="57" t="s">
        <v>361</v>
      </c>
      <c r="E131" s="62" t="s">
        <v>85</v>
      </c>
      <c r="F131" s="53">
        <v>4.03</v>
      </c>
      <c r="G131" s="155">
        <f t="shared" si="42"/>
        <v>1114.7777939999999</v>
      </c>
      <c r="H131" s="156">
        <f t="shared" si="36"/>
        <v>600.26496599999984</v>
      </c>
      <c r="I131" s="157">
        <f t="shared" si="37"/>
        <v>1715.0427599999998</v>
      </c>
      <c r="J131" s="158">
        <v>2372.12</v>
      </c>
      <c r="K131" s="158">
        <f>J131*F131</f>
        <v>9559.6435999999994</v>
      </c>
      <c r="L131" s="158">
        <v>0</v>
      </c>
      <c r="M131" s="158">
        <f t="shared" si="40"/>
        <v>9559.6435999999994</v>
      </c>
      <c r="N131" s="151"/>
    </row>
    <row r="132" spans="1:14" s="18" customFormat="1" ht="30" customHeight="1" outlineLevel="1">
      <c r="A132" s="15" t="s">
        <v>774</v>
      </c>
      <c r="B132" s="15" t="s">
        <v>191</v>
      </c>
      <c r="C132" s="15" t="s">
        <v>84</v>
      </c>
      <c r="D132" s="57" t="s">
        <v>426</v>
      </c>
      <c r="E132" s="62" t="s">
        <v>85</v>
      </c>
      <c r="F132" s="53">
        <v>2.5299999999999998</v>
      </c>
      <c r="G132" s="155">
        <f t="shared" si="42"/>
        <v>1114.7777939999999</v>
      </c>
      <c r="H132" s="156">
        <f t="shared" si="36"/>
        <v>600.26496599999984</v>
      </c>
      <c r="I132" s="157">
        <f t="shared" si="37"/>
        <v>1715.0427599999998</v>
      </c>
      <c r="J132" s="158">
        <v>2372.12</v>
      </c>
      <c r="K132" s="158">
        <f>J132*F132</f>
        <v>6001.4635999999991</v>
      </c>
      <c r="L132" s="158">
        <v>0</v>
      </c>
      <c r="M132" s="158">
        <f t="shared" si="40"/>
        <v>6001.4635999999991</v>
      </c>
      <c r="N132" s="151"/>
    </row>
    <row r="133" spans="1:14" s="18" customFormat="1" ht="20.100000000000001" customHeight="1" outlineLevel="1">
      <c r="A133" s="15" t="s">
        <v>775</v>
      </c>
      <c r="B133" s="15">
        <v>72120</v>
      </c>
      <c r="C133" s="15" t="s">
        <v>84</v>
      </c>
      <c r="D133" s="57" t="s">
        <v>427</v>
      </c>
      <c r="E133" s="62" t="s">
        <v>85</v>
      </c>
      <c r="F133" s="53">
        <v>0.61</v>
      </c>
      <c r="G133" s="155">
        <f t="shared" si="42"/>
        <v>118.69527149999999</v>
      </c>
      <c r="H133" s="156">
        <f t="shared" si="36"/>
        <v>63.912838499999992</v>
      </c>
      <c r="I133" s="157">
        <f t="shared" si="37"/>
        <v>182.60810999999998</v>
      </c>
      <c r="J133" s="158">
        <v>252.57</v>
      </c>
      <c r="K133" s="158">
        <f>J133*F133</f>
        <v>154.0677</v>
      </c>
      <c r="L133" s="158">
        <v>0</v>
      </c>
      <c r="M133" s="158">
        <f t="shared" si="40"/>
        <v>154.0677</v>
      </c>
      <c r="N133" s="151"/>
    </row>
    <row r="134" spans="1:14" s="18" customFormat="1" ht="20.100000000000001" customHeight="1" outlineLevel="1">
      <c r="A134" s="12" t="s">
        <v>29</v>
      </c>
      <c r="B134" s="12"/>
      <c r="C134" s="12"/>
      <c r="D134" s="17" t="s">
        <v>170</v>
      </c>
      <c r="E134" s="17"/>
      <c r="F134" s="53"/>
      <c r="G134" s="155"/>
      <c r="H134" s="156"/>
      <c r="I134" s="157"/>
      <c r="J134" s="158"/>
      <c r="K134" s="158"/>
      <c r="L134" s="158"/>
      <c r="M134" s="158"/>
      <c r="N134" s="151"/>
    </row>
    <row r="135" spans="1:14" s="18" customFormat="1" ht="30" customHeight="1" outlineLevel="1">
      <c r="A135" s="15" t="s">
        <v>776</v>
      </c>
      <c r="B135" s="15">
        <v>94559</v>
      </c>
      <c r="C135" s="15" t="s">
        <v>84</v>
      </c>
      <c r="D135" s="57" t="s">
        <v>365</v>
      </c>
      <c r="E135" s="15" t="s">
        <v>85</v>
      </c>
      <c r="F135" s="53">
        <v>1.75</v>
      </c>
      <c r="G135" s="155">
        <f t="shared" si="42"/>
        <v>346.080579</v>
      </c>
      <c r="H135" s="156">
        <f t="shared" si="36"/>
        <v>186.35108099999997</v>
      </c>
      <c r="I135" s="157">
        <f t="shared" si="37"/>
        <v>532.43165999999997</v>
      </c>
      <c r="J135" s="158">
        <v>736.42</v>
      </c>
      <c r="K135" s="158">
        <f t="shared" ref="K135:K150" si="43">J135*F135</f>
        <v>1288.7349999999999</v>
      </c>
      <c r="L135" s="158">
        <v>0</v>
      </c>
      <c r="M135" s="158">
        <f t="shared" si="40"/>
        <v>1288.7349999999999</v>
      </c>
      <c r="N135" s="151"/>
    </row>
    <row r="136" spans="1:14" s="18" customFormat="1" ht="30" customHeight="1" outlineLevel="1">
      <c r="A136" s="15" t="s">
        <v>777</v>
      </c>
      <c r="B136" s="15">
        <v>94559</v>
      </c>
      <c r="C136" s="15" t="s">
        <v>84</v>
      </c>
      <c r="D136" s="57" t="s">
        <v>366</v>
      </c>
      <c r="E136" s="15" t="s">
        <v>85</v>
      </c>
      <c r="F136" s="53">
        <v>1.6</v>
      </c>
      <c r="G136" s="155">
        <f t="shared" ref="G136:G148" si="44">(I136*65%)</f>
        <v>346.080579</v>
      </c>
      <c r="H136" s="156">
        <f t="shared" si="36"/>
        <v>186.35108099999997</v>
      </c>
      <c r="I136" s="157">
        <f t="shared" si="37"/>
        <v>532.43165999999997</v>
      </c>
      <c r="J136" s="158">
        <v>736.42</v>
      </c>
      <c r="K136" s="158">
        <f t="shared" si="43"/>
        <v>1178.2719999999999</v>
      </c>
      <c r="L136" s="158">
        <v>0</v>
      </c>
      <c r="M136" s="158">
        <f t="shared" si="40"/>
        <v>1178.2719999999999</v>
      </c>
      <c r="N136" s="151"/>
    </row>
    <row r="137" spans="1:14" s="18" customFormat="1" ht="20.100000000000001" customHeight="1" outlineLevel="1">
      <c r="A137" s="15" t="s">
        <v>778</v>
      </c>
      <c r="B137" s="15">
        <v>85010</v>
      </c>
      <c r="C137" s="15" t="s">
        <v>84</v>
      </c>
      <c r="D137" s="57" t="s">
        <v>428</v>
      </c>
      <c r="E137" s="15" t="s">
        <v>85</v>
      </c>
      <c r="F137" s="53">
        <v>3.22</v>
      </c>
      <c r="G137" s="155">
        <f t="shared" si="44"/>
        <v>311.125698</v>
      </c>
      <c r="H137" s="156">
        <f t="shared" si="36"/>
        <v>167.52922199999998</v>
      </c>
      <c r="I137" s="157">
        <f t="shared" si="37"/>
        <v>478.65491999999995</v>
      </c>
      <c r="J137" s="158">
        <v>662.04</v>
      </c>
      <c r="K137" s="158">
        <f t="shared" si="43"/>
        <v>2131.7687999999998</v>
      </c>
      <c r="L137" s="158">
        <v>0</v>
      </c>
      <c r="M137" s="158">
        <f t="shared" si="40"/>
        <v>2131.7687999999998</v>
      </c>
      <c r="N137" s="151"/>
    </row>
    <row r="138" spans="1:14" s="18" customFormat="1" ht="30" customHeight="1" outlineLevel="1">
      <c r="A138" s="15" t="s">
        <v>779</v>
      </c>
      <c r="B138" s="15">
        <v>94559</v>
      </c>
      <c r="C138" s="15" t="s">
        <v>84</v>
      </c>
      <c r="D138" s="57" t="s">
        <v>367</v>
      </c>
      <c r="E138" s="15" t="s">
        <v>85</v>
      </c>
      <c r="F138" s="53">
        <v>2.0299999999999998</v>
      </c>
      <c r="G138" s="155">
        <f t="shared" si="44"/>
        <v>346.080579</v>
      </c>
      <c r="H138" s="156">
        <f t="shared" si="36"/>
        <v>186.35108099999997</v>
      </c>
      <c r="I138" s="157">
        <f t="shared" si="37"/>
        <v>532.43165999999997</v>
      </c>
      <c r="J138" s="158">
        <v>736.42</v>
      </c>
      <c r="K138" s="158">
        <f t="shared" si="43"/>
        <v>1494.9325999999999</v>
      </c>
      <c r="L138" s="158">
        <v>0</v>
      </c>
      <c r="M138" s="158">
        <f t="shared" si="40"/>
        <v>1494.9325999999999</v>
      </c>
      <c r="N138" s="151"/>
    </row>
    <row r="139" spans="1:14" s="18" customFormat="1" ht="20.100000000000001" customHeight="1" outlineLevel="1">
      <c r="A139" s="15" t="s">
        <v>780</v>
      </c>
      <c r="B139" s="15">
        <v>85010</v>
      </c>
      <c r="C139" s="15" t="s">
        <v>84</v>
      </c>
      <c r="D139" s="57" t="s">
        <v>368</v>
      </c>
      <c r="E139" s="15" t="s">
        <v>85</v>
      </c>
      <c r="F139" s="53">
        <v>2.1</v>
      </c>
      <c r="G139" s="155">
        <f t="shared" si="44"/>
        <v>311.125698</v>
      </c>
      <c r="H139" s="156">
        <f t="shared" si="36"/>
        <v>167.52922199999998</v>
      </c>
      <c r="I139" s="157">
        <f t="shared" si="37"/>
        <v>478.65491999999995</v>
      </c>
      <c r="J139" s="158">
        <v>662.04</v>
      </c>
      <c r="K139" s="158">
        <f t="shared" si="43"/>
        <v>1390.2839999999999</v>
      </c>
      <c r="L139" s="158">
        <v>0</v>
      </c>
      <c r="M139" s="158">
        <f t="shared" si="40"/>
        <v>1390.2839999999999</v>
      </c>
      <c r="N139" s="151"/>
    </row>
    <row r="140" spans="1:14" s="18" customFormat="1" ht="30" customHeight="1" outlineLevel="1">
      <c r="A140" s="15" t="s">
        <v>781</v>
      </c>
      <c r="B140" s="15">
        <v>94569</v>
      </c>
      <c r="C140" s="15" t="s">
        <v>84</v>
      </c>
      <c r="D140" s="57" t="s">
        <v>381</v>
      </c>
      <c r="E140" s="15" t="s">
        <v>85</v>
      </c>
      <c r="F140" s="53">
        <v>2.1</v>
      </c>
      <c r="G140" s="155">
        <f t="shared" si="44"/>
        <v>362.11057349999999</v>
      </c>
      <c r="H140" s="156">
        <f t="shared" si="36"/>
        <v>194.98261649999998</v>
      </c>
      <c r="I140" s="157">
        <f t="shared" si="37"/>
        <v>557.09318999999994</v>
      </c>
      <c r="J140" s="158">
        <v>770.53</v>
      </c>
      <c r="K140" s="158">
        <f t="shared" si="43"/>
        <v>1618.1130000000001</v>
      </c>
      <c r="L140" s="158">
        <v>0</v>
      </c>
      <c r="M140" s="158">
        <f t="shared" si="40"/>
        <v>1618.1130000000001</v>
      </c>
      <c r="N140" s="151"/>
    </row>
    <row r="141" spans="1:14" s="18" customFormat="1" ht="30" customHeight="1" outlineLevel="1">
      <c r="A141" s="15" t="s">
        <v>782</v>
      </c>
      <c r="B141" s="15">
        <v>94569</v>
      </c>
      <c r="C141" s="15" t="s">
        <v>84</v>
      </c>
      <c r="D141" s="57" t="s">
        <v>382</v>
      </c>
      <c r="E141" s="15" t="s">
        <v>85</v>
      </c>
      <c r="F141" s="53">
        <v>12.6</v>
      </c>
      <c r="G141" s="155">
        <f t="shared" si="44"/>
        <v>362.11057349999999</v>
      </c>
      <c r="H141" s="156">
        <f t="shared" si="36"/>
        <v>194.98261649999998</v>
      </c>
      <c r="I141" s="157">
        <f t="shared" si="37"/>
        <v>557.09318999999994</v>
      </c>
      <c r="J141" s="158">
        <v>770.53</v>
      </c>
      <c r="K141" s="158">
        <f t="shared" si="43"/>
        <v>9708.6779999999999</v>
      </c>
      <c r="L141" s="158">
        <v>0</v>
      </c>
      <c r="M141" s="158">
        <f t="shared" si="40"/>
        <v>9708.6779999999999</v>
      </c>
      <c r="N141" s="151"/>
    </row>
    <row r="142" spans="1:14" s="18" customFormat="1" ht="30" customHeight="1" outlineLevel="1">
      <c r="A142" s="15" t="s">
        <v>783</v>
      </c>
      <c r="B142" s="15">
        <v>94569</v>
      </c>
      <c r="C142" s="15" t="s">
        <v>84</v>
      </c>
      <c r="D142" s="57" t="s">
        <v>383</v>
      </c>
      <c r="E142" s="15" t="s">
        <v>85</v>
      </c>
      <c r="F142" s="53">
        <v>6.3</v>
      </c>
      <c r="G142" s="155">
        <f t="shared" si="44"/>
        <v>362.11057349999999</v>
      </c>
      <c r="H142" s="156">
        <f t="shared" si="36"/>
        <v>194.98261649999998</v>
      </c>
      <c r="I142" s="157">
        <f t="shared" si="37"/>
        <v>557.09318999999994</v>
      </c>
      <c r="J142" s="158">
        <v>770.53</v>
      </c>
      <c r="K142" s="158">
        <f t="shared" si="43"/>
        <v>4854.3389999999999</v>
      </c>
      <c r="L142" s="158">
        <v>0</v>
      </c>
      <c r="M142" s="158">
        <f t="shared" si="40"/>
        <v>4854.3389999999999</v>
      </c>
      <c r="N142" s="151"/>
    </row>
    <row r="143" spans="1:14" s="18" customFormat="1" ht="30" customHeight="1" outlineLevel="1">
      <c r="A143" s="15" t="s">
        <v>784</v>
      </c>
      <c r="B143" s="15">
        <v>94569</v>
      </c>
      <c r="C143" s="15" t="s">
        <v>84</v>
      </c>
      <c r="D143" s="57" t="s">
        <v>384</v>
      </c>
      <c r="E143" s="15" t="s">
        <v>85</v>
      </c>
      <c r="F143" s="53">
        <v>18.899999999999999</v>
      </c>
      <c r="G143" s="155">
        <f t="shared" si="44"/>
        <v>362.11057349999999</v>
      </c>
      <c r="H143" s="156">
        <f t="shared" si="36"/>
        <v>194.98261649999998</v>
      </c>
      <c r="I143" s="157">
        <f t="shared" si="37"/>
        <v>557.09318999999994</v>
      </c>
      <c r="J143" s="158">
        <v>770.53</v>
      </c>
      <c r="K143" s="158">
        <f t="shared" si="43"/>
        <v>14563.016999999998</v>
      </c>
      <c r="L143" s="158">
        <v>0</v>
      </c>
      <c r="M143" s="158">
        <f t="shared" si="40"/>
        <v>14563.016999999998</v>
      </c>
      <c r="N143" s="151"/>
    </row>
    <row r="144" spans="1:14" s="18" customFormat="1" ht="30" customHeight="1" outlineLevel="1">
      <c r="A144" s="15" t="s">
        <v>785</v>
      </c>
      <c r="B144" s="15">
        <v>94569</v>
      </c>
      <c r="C144" s="15" t="s">
        <v>84</v>
      </c>
      <c r="D144" s="57" t="s">
        <v>385</v>
      </c>
      <c r="E144" s="15" t="s">
        <v>85</v>
      </c>
      <c r="F144" s="53">
        <v>2.1</v>
      </c>
      <c r="G144" s="155">
        <f t="shared" si="44"/>
        <v>362.11057349999999</v>
      </c>
      <c r="H144" s="156">
        <f t="shared" si="36"/>
        <v>194.98261649999998</v>
      </c>
      <c r="I144" s="157">
        <f t="shared" si="37"/>
        <v>557.09318999999994</v>
      </c>
      <c r="J144" s="158">
        <v>770.53</v>
      </c>
      <c r="K144" s="158">
        <f t="shared" si="43"/>
        <v>1618.1130000000001</v>
      </c>
      <c r="L144" s="158">
        <v>0</v>
      </c>
      <c r="M144" s="158">
        <f t="shared" si="40"/>
        <v>1618.1130000000001</v>
      </c>
      <c r="N144" s="151"/>
    </row>
    <row r="145" spans="1:14" s="18" customFormat="1" ht="30" customHeight="1" outlineLevel="1">
      <c r="A145" s="15" t="s">
        <v>786</v>
      </c>
      <c r="B145" s="15">
        <v>94569</v>
      </c>
      <c r="C145" s="15" t="s">
        <v>84</v>
      </c>
      <c r="D145" s="57" t="s">
        <v>386</v>
      </c>
      <c r="E145" s="15" t="s">
        <v>85</v>
      </c>
      <c r="F145" s="53">
        <v>6.3</v>
      </c>
      <c r="G145" s="155">
        <f t="shared" si="44"/>
        <v>362.11057349999999</v>
      </c>
      <c r="H145" s="156">
        <f t="shared" si="36"/>
        <v>194.98261649999998</v>
      </c>
      <c r="I145" s="157">
        <f t="shared" si="37"/>
        <v>557.09318999999994</v>
      </c>
      <c r="J145" s="158">
        <v>770.53</v>
      </c>
      <c r="K145" s="158">
        <f t="shared" si="43"/>
        <v>4854.3389999999999</v>
      </c>
      <c r="L145" s="158">
        <v>0</v>
      </c>
      <c r="M145" s="158">
        <f t="shared" si="40"/>
        <v>4854.3389999999999</v>
      </c>
      <c r="N145" s="151"/>
    </row>
    <row r="146" spans="1:14" s="18" customFormat="1" ht="30" customHeight="1" outlineLevel="1">
      <c r="A146" s="15" t="s">
        <v>787</v>
      </c>
      <c r="B146" s="15">
        <v>94569</v>
      </c>
      <c r="C146" s="15" t="s">
        <v>84</v>
      </c>
      <c r="D146" s="57" t="s">
        <v>387</v>
      </c>
      <c r="E146" s="15" t="s">
        <v>85</v>
      </c>
      <c r="F146" s="53">
        <v>8.4</v>
      </c>
      <c r="G146" s="155">
        <f t="shared" si="44"/>
        <v>362.11057349999999</v>
      </c>
      <c r="H146" s="156">
        <f t="shared" si="36"/>
        <v>194.98261649999998</v>
      </c>
      <c r="I146" s="157">
        <f t="shared" si="37"/>
        <v>557.09318999999994</v>
      </c>
      <c r="J146" s="158">
        <v>770.53</v>
      </c>
      <c r="K146" s="158">
        <f t="shared" si="43"/>
        <v>6472.4520000000002</v>
      </c>
      <c r="L146" s="158">
        <v>0</v>
      </c>
      <c r="M146" s="158">
        <f t="shared" si="40"/>
        <v>6472.4520000000002</v>
      </c>
      <c r="N146" s="151"/>
    </row>
    <row r="147" spans="1:14" s="18" customFormat="1" ht="30" customHeight="1" outlineLevel="1">
      <c r="A147" s="15" t="s">
        <v>788</v>
      </c>
      <c r="B147" s="15">
        <v>94569</v>
      </c>
      <c r="C147" s="15" t="s">
        <v>84</v>
      </c>
      <c r="D147" s="57" t="s">
        <v>388</v>
      </c>
      <c r="E147" s="15" t="s">
        <v>85</v>
      </c>
      <c r="F147" s="53">
        <v>12.6</v>
      </c>
      <c r="G147" s="155">
        <f t="shared" si="44"/>
        <v>362.11057349999999</v>
      </c>
      <c r="H147" s="156">
        <f t="shared" si="36"/>
        <v>194.98261649999998</v>
      </c>
      <c r="I147" s="157">
        <f t="shared" si="37"/>
        <v>557.09318999999994</v>
      </c>
      <c r="J147" s="158">
        <v>770.53</v>
      </c>
      <c r="K147" s="158">
        <f t="shared" si="43"/>
        <v>9708.6779999999999</v>
      </c>
      <c r="L147" s="158">
        <v>0</v>
      </c>
      <c r="M147" s="158">
        <f t="shared" si="40"/>
        <v>9708.6779999999999</v>
      </c>
      <c r="N147" s="151"/>
    </row>
    <row r="148" spans="1:14" s="18" customFormat="1" ht="30" customHeight="1" outlineLevel="1">
      <c r="A148" s="15" t="s">
        <v>789</v>
      </c>
      <c r="B148" s="15">
        <v>94569</v>
      </c>
      <c r="C148" s="15" t="s">
        <v>84</v>
      </c>
      <c r="D148" s="57" t="s">
        <v>389</v>
      </c>
      <c r="E148" s="15" t="s">
        <v>85</v>
      </c>
      <c r="F148" s="53">
        <v>33.6</v>
      </c>
      <c r="G148" s="155">
        <f t="shared" si="44"/>
        <v>362.11057349999999</v>
      </c>
      <c r="H148" s="156">
        <f t="shared" si="36"/>
        <v>194.98261649999998</v>
      </c>
      <c r="I148" s="157">
        <f t="shared" si="37"/>
        <v>557.09318999999994</v>
      </c>
      <c r="J148" s="158">
        <v>770.53</v>
      </c>
      <c r="K148" s="158">
        <f t="shared" si="43"/>
        <v>25889.808000000001</v>
      </c>
      <c r="L148" s="158">
        <v>0</v>
      </c>
      <c r="M148" s="158">
        <f t="shared" si="40"/>
        <v>25889.808000000001</v>
      </c>
      <c r="N148" s="151"/>
    </row>
    <row r="149" spans="1:14" s="18" customFormat="1" ht="30" customHeight="1" outlineLevel="1">
      <c r="A149" s="15" t="s">
        <v>790</v>
      </c>
      <c r="B149" s="15">
        <v>94569</v>
      </c>
      <c r="C149" s="15" t="s">
        <v>84</v>
      </c>
      <c r="D149" s="57" t="s">
        <v>390</v>
      </c>
      <c r="E149" s="15" t="s">
        <v>85</v>
      </c>
      <c r="F149" s="53">
        <v>16.8</v>
      </c>
      <c r="G149" s="155">
        <f t="shared" ref="G149:G150" si="45">(I149*65%)</f>
        <v>362.11057349999999</v>
      </c>
      <c r="H149" s="156">
        <f t="shared" si="36"/>
        <v>194.98261649999998</v>
      </c>
      <c r="I149" s="157">
        <f t="shared" si="37"/>
        <v>557.09318999999994</v>
      </c>
      <c r="J149" s="158">
        <v>770.53</v>
      </c>
      <c r="K149" s="158">
        <f t="shared" si="43"/>
        <v>12944.904</v>
      </c>
      <c r="L149" s="158">
        <v>0</v>
      </c>
      <c r="M149" s="158">
        <f t="shared" si="40"/>
        <v>12944.904</v>
      </c>
      <c r="N149" s="151"/>
    </row>
    <row r="150" spans="1:14" s="18" customFormat="1" ht="20.100000000000001" customHeight="1" outlineLevel="1">
      <c r="A150" s="15" t="s">
        <v>791</v>
      </c>
      <c r="B150" s="15"/>
      <c r="C150" s="15" t="s">
        <v>1210</v>
      </c>
      <c r="D150" s="57" t="s">
        <v>267</v>
      </c>
      <c r="E150" s="15" t="s">
        <v>85</v>
      </c>
      <c r="F150" s="53">
        <v>20.25</v>
      </c>
      <c r="G150" s="155">
        <f t="shared" si="45"/>
        <v>30.2882775</v>
      </c>
      <c r="H150" s="156">
        <f t="shared" si="36"/>
        <v>16.309072499999999</v>
      </c>
      <c r="I150" s="157">
        <f t="shared" si="37"/>
        <v>46.597349999999999</v>
      </c>
      <c r="J150" s="158">
        <v>64.45</v>
      </c>
      <c r="K150" s="158">
        <f t="shared" si="43"/>
        <v>1305.1125</v>
      </c>
      <c r="L150" s="158">
        <v>0</v>
      </c>
      <c r="M150" s="158">
        <f t="shared" si="40"/>
        <v>1305.1125</v>
      </c>
      <c r="N150" s="151"/>
    </row>
    <row r="151" spans="1:14" ht="20.100000000000001" customHeight="1" outlineLevel="1">
      <c r="A151" s="12" t="s">
        <v>169</v>
      </c>
      <c r="B151" s="30"/>
      <c r="C151" s="30"/>
      <c r="D151" s="19" t="s">
        <v>30</v>
      </c>
      <c r="E151" s="15"/>
      <c r="F151" s="53"/>
      <c r="G151" s="53"/>
      <c r="H151" s="53"/>
      <c r="I151" s="53"/>
      <c r="J151" s="73"/>
      <c r="K151" s="73"/>
      <c r="L151" s="158"/>
      <c r="M151" s="158"/>
      <c r="N151" s="151"/>
    </row>
    <row r="152" spans="1:14" ht="20.100000000000001" customHeight="1" outlineLevel="1">
      <c r="A152" s="15" t="s">
        <v>792</v>
      </c>
      <c r="B152" s="15">
        <v>72118</v>
      </c>
      <c r="C152" s="15" t="s">
        <v>84</v>
      </c>
      <c r="D152" s="57" t="s">
        <v>300</v>
      </c>
      <c r="E152" s="15" t="s">
        <v>85</v>
      </c>
      <c r="F152" s="53">
        <v>10.7</v>
      </c>
      <c r="G152" s="155">
        <f t="shared" ref="G152" si="46">(I152*65%)</f>
        <v>75.224896499999986</v>
      </c>
      <c r="H152" s="156">
        <f t="shared" si="36"/>
        <v>40.505713499999992</v>
      </c>
      <c r="I152" s="157">
        <f t="shared" si="37"/>
        <v>115.73060999999998</v>
      </c>
      <c r="J152" s="158">
        <v>160.07</v>
      </c>
      <c r="K152" s="158">
        <f>J152*F152</f>
        <v>1712.7489999999998</v>
      </c>
      <c r="L152" s="158">
        <v>0</v>
      </c>
      <c r="M152" s="158">
        <f t="shared" si="40"/>
        <v>1712.7489999999998</v>
      </c>
      <c r="N152" s="151"/>
    </row>
    <row r="153" spans="1:14" ht="20.100000000000001" customHeight="1" outlineLevel="1">
      <c r="A153" s="15" t="s">
        <v>793</v>
      </c>
      <c r="B153" s="186">
        <v>72120</v>
      </c>
      <c r="C153" s="15" t="s">
        <v>84</v>
      </c>
      <c r="D153" s="57" t="s">
        <v>301</v>
      </c>
      <c r="E153" s="15" t="s">
        <v>85</v>
      </c>
      <c r="F153" s="53">
        <v>11.4</v>
      </c>
      <c r="G153" s="155">
        <f t="shared" ref="G153:G159" si="47">(I153*65%)</f>
        <v>118.69527149999999</v>
      </c>
      <c r="H153" s="156">
        <f t="shared" si="36"/>
        <v>63.912838499999992</v>
      </c>
      <c r="I153" s="157">
        <f t="shared" si="37"/>
        <v>182.60810999999998</v>
      </c>
      <c r="J153" s="158">
        <v>252.57</v>
      </c>
      <c r="K153" s="158">
        <f>J153*F153</f>
        <v>2879.2980000000002</v>
      </c>
      <c r="L153" s="158">
        <v>0</v>
      </c>
      <c r="M153" s="158">
        <f t="shared" si="40"/>
        <v>2879.2980000000002</v>
      </c>
      <c r="N153" s="151"/>
    </row>
    <row r="154" spans="1:14" ht="20.100000000000001" customHeight="1" outlineLevel="1">
      <c r="A154" s="15" t="s">
        <v>794</v>
      </c>
      <c r="B154" s="15">
        <v>85005</v>
      </c>
      <c r="C154" s="15" t="s">
        <v>84</v>
      </c>
      <c r="D154" s="57" t="s">
        <v>996</v>
      </c>
      <c r="E154" s="15" t="s">
        <v>85</v>
      </c>
      <c r="F154" s="53">
        <v>21.28</v>
      </c>
      <c r="G154" s="155">
        <f t="shared" si="47"/>
        <v>153.39167999999998</v>
      </c>
      <c r="H154" s="156">
        <f t="shared" si="36"/>
        <v>82.595519999999979</v>
      </c>
      <c r="I154" s="157">
        <f t="shared" si="37"/>
        <v>235.98719999999997</v>
      </c>
      <c r="J154" s="158">
        <v>326.39999999999998</v>
      </c>
      <c r="K154" s="158">
        <f>J154*F154</f>
        <v>6945.7919999999995</v>
      </c>
      <c r="L154" s="158">
        <v>0</v>
      </c>
      <c r="M154" s="158">
        <f t="shared" si="40"/>
        <v>6945.7919999999995</v>
      </c>
      <c r="N154" s="151"/>
    </row>
    <row r="155" spans="1:14" ht="20.100000000000001" customHeight="1" outlineLevel="1">
      <c r="A155" s="12" t="s">
        <v>425</v>
      </c>
      <c r="B155" s="15"/>
      <c r="C155" s="15"/>
      <c r="D155" s="19" t="s">
        <v>176</v>
      </c>
      <c r="E155" s="15"/>
      <c r="F155" s="53"/>
      <c r="G155" s="155"/>
      <c r="H155" s="156"/>
      <c r="I155" s="157"/>
      <c r="J155" s="158"/>
      <c r="K155" s="158"/>
      <c r="L155" s="158"/>
      <c r="M155" s="158"/>
      <c r="N155" s="151"/>
    </row>
    <row r="156" spans="1:14" ht="25.5" outlineLevel="1">
      <c r="A156" s="15" t="s">
        <v>795</v>
      </c>
      <c r="B156" s="15"/>
      <c r="C156" s="15" t="s">
        <v>1210</v>
      </c>
      <c r="D156" s="57" t="s">
        <v>1020</v>
      </c>
      <c r="E156" s="15" t="s">
        <v>85</v>
      </c>
      <c r="F156" s="53">
        <v>50.22</v>
      </c>
      <c r="G156" s="155">
        <f t="shared" si="47"/>
        <v>72.781156499999994</v>
      </c>
      <c r="H156" s="156">
        <f t="shared" si="36"/>
        <v>39.189853499999998</v>
      </c>
      <c r="I156" s="157">
        <f t="shared" si="37"/>
        <v>111.97100999999999</v>
      </c>
      <c r="J156" s="158">
        <v>154.87</v>
      </c>
      <c r="K156" s="158">
        <f>J156*F156</f>
        <v>7777.5713999999998</v>
      </c>
      <c r="L156" s="158">
        <v>0</v>
      </c>
      <c r="M156" s="158">
        <f t="shared" si="40"/>
        <v>7777.5713999999998</v>
      </c>
      <c r="N156" s="151"/>
    </row>
    <row r="157" spans="1:14" ht="25.5" outlineLevel="1">
      <c r="A157" s="15" t="s">
        <v>796</v>
      </c>
      <c r="B157" s="15"/>
      <c r="C157" s="15" t="s">
        <v>1210</v>
      </c>
      <c r="D157" s="57" t="s">
        <v>1021</v>
      </c>
      <c r="E157" s="15" t="s">
        <v>85</v>
      </c>
      <c r="F157" s="53">
        <v>8.31</v>
      </c>
      <c r="G157" s="155">
        <f t="shared" si="47"/>
        <v>84.976359000000002</v>
      </c>
      <c r="H157" s="156">
        <f t="shared" si="36"/>
        <v>45.756500999999993</v>
      </c>
      <c r="I157" s="157">
        <f t="shared" si="37"/>
        <v>130.73285999999999</v>
      </c>
      <c r="J157" s="158">
        <v>180.82</v>
      </c>
      <c r="K157" s="158">
        <f>J157*F157</f>
        <v>1502.6142</v>
      </c>
      <c r="L157" s="158">
        <v>0</v>
      </c>
      <c r="M157" s="158">
        <f t="shared" si="40"/>
        <v>1502.6142</v>
      </c>
      <c r="N157" s="151"/>
    </row>
    <row r="158" spans="1:14" ht="25.5" outlineLevel="1">
      <c r="A158" s="15" t="s">
        <v>797</v>
      </c>
      <c r="B158" s="15"/>
      <c r="C158" s="15" t="s">
        <v>1210</v>
      </c>
      <c r="D158" s="57" t="s">
        <v>1163</v>
      </c>
      <c r="E158" s="15" t="s">
        <v>85</v>
      </c>
      <c r="F158" s="53">
        <v>145.19999999999999</v>
      </c>
      <c r="G158" s="155">
        <f t="shared" si="47"/>
        <v>101.2789245</v>
      </c>
      <c r="H158" s="156">
        <f t="shared" si="36"/>
        <v>54.534805499999997</v>
      </c>
      <c r="I158" s="157">
        <f t="shared" si="37"/>
        <v>155.81372999999999</v>
      </c>
      <c r="J158" s="158">
        <v>215.51</v>
      </c>
      <c r="K158" s="158">
        <f>J158*F158</f>
        <v>31292.051999999996</v>
      </c>
      <c r="L158" s="158">
        <v>0</v>
      </c>
      <c r="M158" s="158">
        <f t="shared" si="40"/>
        <v>31292.051999999996</v>
      </c>
      <c r="N158" s="151"/>
    </row>
    <row r="159" spans="1:14" ht="30" customHeight="1" outlineLevel="1">
      <c r="A159" s="15" t="s">
        <v>798</v>
      </c>
      <c r="B159" s="15"/>
      <c r="C159" s="15" t="s">
        <v>1210</v>
      </c>
      <c r="D159" s="57" t="s">
        <v>430</v>
      </c>
      <c r="E159" s="15" t="s">
        <v>85</v>
      </c>
      <c r="F159" s="53">
        <v>13.5</v>
      </c>
      <c r="G159" s="155">
        <f t="shared" si="47"/>
        <v>110.48994450000001</v>
      </c>
      <c r="H159" s="156">
        <f t="shared" si="36"/>
        <v>59.494585499999999</v>
      </c>
      <c r="I159" s="157">
        <f t="shared" si="37"/>
        <v>169.98453000000001</v>
      </c>
      <c r="J159" s="158">
        <v>235.11</v>
      </c>
      <c r="K159" s="158">
        <f>J159*F159</f>
        <v>3173.9850000000001</v>
      </c>
      <c r="L159" s="158">
        <v>0</v>
      </c>
      <c r="M159" s="158">
        <f t="shared" si="40"/>
        <v>3173.9850000000001</v>
      </c>
      <c r="N159" s="151"/>
    </row>
    <row r="160" spans="1:14" ht="20.100000000000001" customHeight="1" outlineLevel="1">
      <c r="A160" s="64"/>
      <c r="B160" s="65"/>
      <c r="C160" s="65"/>
      <c r="D160" s="65"/>
      <c r="E160" s="65"/>
      <c r="F160" s="76"/>
      <c r="G160" s="76"/>
      <c r="H160" s="76"/>
      <c r="I160" s="77" t="s">
        <v>210</v>
      </c>
      <c r="J160" s="75"/>
      <c r="K160" s="75">
        <f>SUM(K113:K159)</f>
        <v>330935.83630000008</v>
      </c>
      <c r="L160" s="75">
        <f t="shared" ref="L160:M160" si="48">SUM(L113:L159)</f>
        <v>0</v>
      </c>
      <c r="M160" s="75">
        <f t="shared" si="48"/>
        <v>330935.83630000008</v>
      </c>
      <c r="N160" s="151"/>
    </row>
    <row r="161" spans="1:14" ht="20.100000000000001" customHeight="1">
      <c r="A161" s="59"/>
      <c r="B161" s="59"/>
      <c r="C161" s="59"/>
      <c r="D161" s="24"/>
      <c r="E161" s="59"/>
      <c r="F161" s="42"/>
      <c r="G161" s="42"/>
      <c r="H161" s="42"/>
      <c r="I161" s="41"/>
      <c r="J161" s="59"/>
      <c r="K161" s="8"/>
      <c r="L161" s="8"/>
      <c r="M161" s="8"/>
      <c r="N161" s="151"/>
    </row>
    <row r="162" spans="1:14" ht="20.100000000000001" customHeight="1">
      <c r="A162" s="37">
        <v>7</v>
      </c>
      <c r="B162" s="20"/>
      <c r="C162" s="20"/>
      <c r="D162" s="21" t="s">
        <v>203</v>
      </c>
      <c r="E162" s="21"/>
      <c r="F162" s="70"/>
      <c r="G162" s="70"/>
      <c r="H162" s="70"/>
      <c r="I162" s="70"/>
      <c r="J162" s="70"/>
      <c r="K162" s="74"/>
      <c r="L162" s="74"/>
      <c r="M162" s="74"/>
      <c r="N162" s="151"/>
    </row>
    <row r="163" spans="1:14" ht="20.100000000000001" customHeight="1" outlineLevel="1">
      <c r="A163" s="15" t="s">
        <v>99</v>
      </c>
      <c r="B163" s="15"/>
      <c r="C163" s="15" t="s">
        <v>1210</v>
      </c>
      <c r="D163" s="57" t="s">
        <v>702</v>
      </c>
      <c r="E163" s="15" t="s">
        <v>85</v>
      </c>
      <c r="F163" s="53">
        <v>1426.85</v>
      </c>
      <c r="G163" s="155">
        <f t="shared" ref="G163" si="49">(I163*65%)</f>
        <v>36.505716000000007</v>
      </c>
      <c r="H163" s="156">
        <f t="shared" ref="H163:H168" si="50">(I163*35%)</f>
        <v>19.656924</v>
      </c>
      <c r="I163" s="157">
        <f t="shared" ref="I163:I168" si="51">J163*(1-$J$10)</f>
        <v>56.162640000000003</v>
      </c>
      <c r="J163" s="158">
        <v>77.680000000000007</v>
      </c>
      <c r="K163" s="158">
        <f t="shared" ref="K163:K168" si="52">J163*F163</f>
        <v>110837.708</v>
      </c>
      <c r="L163" s="158">
        <v>0</v>
      </c>
      <c r="M163" s="158">
        <f>K163</f>
        <v>110837.708</v>
      </c>
      <c r="N163" s="151"/>
    </row>
    <row r="164" spans="1:14" ht="20.100000000000001" customHeight="1" outlineLevel="1">
      <c r="A164" s="15" t="s">
        <v>100</v>
      </c>
      <c r="B164" s="15"/>
      <c r="C164" s="15" t="s">
        <v>1210</v>
      </c>
      <c r="D164" s="57" t="s">
        <v>392</v>
      </c>
      <c r="E164" s="15" t="s">
        <v>85</v>
      </c>
      <c r="F164" s="53">
        <v>1283.33</v>
      </c>
      <c r="G164" s="155">
        <f t="shared" ref="G164:G168" si="53">(I164*65%)</f>
        <v>69.063852000000011</v>
      </c>
      <c r="H164" s="156">
        <f t="shared" si="50"/>
        <v>37.188228000000002</v>
      </c>
      <c r="I164" s="157">
        <f t="shared" si="51"/>
        <v>106.25208000000001</v>
      </c>
      <c r="J164" s="158">
        <v>146.96</v>
      </c>
      <c r="K164" s="158">
        <f t="shared" si="52"/>
        <v>188598.17679999999</v>
      </c>
      <c r="L164" s="158">
        <v>0</v>
      </c>
      <c r="M164" s="158">
        <f t="shared" ref="M164:M168" si="54">K164</f>
        <v>188598.17679999999</v>
      </c>
      <c r="N164" s="151"/>
    </row>
    <row r="165" spans="1:14" ht="20.100000000000001" customHeight="1" outlineLevel="1">
      <c r="A165" s="15" t="s">
        <v>406</v>
      </c>
      <c r="B165" s="15">
        <v>75220</v>
      </c>
      <c r="C165" s="15" t="s">
        <v>84</v>
      </c>
      <c r="D165" s="57" t="s">
        <v>703</v>
      </c>
      <c r="E165" s="15" t="s">
        <v>97</v>
      </c>
      <c r="F165" s="53">
        <v>83.25</v>
      </c>
      <c r="G165" s="155">
        <f t="shared" si="53"/>
        <v>22.402516500000001</v>
      </c>
      <c r="H165" s="156">
        <f t="shared" si="50"/>
        <v>12.062893499999999</v>
      </c>
      <c r="I165" s="157">
        <f t="shared" si="51"/>
        <v>34.465409999999999</v>
      </c>
      <c r="J165" s="158">
        <v>47.67</v>
      </c>
      <c r="K165" s="158">
        <f t="shared" si="52"/>
        <v>3968.5275000000001</v>
      </c>
      <c r="L165" s="158">
        <v>0</v>
      </c>
      <c r="M165" s="158">
        <f t="shared" si="54"/>
        <v>3968.5275000000001</v>
      </c>
      <c r="N165" s="151"/>
    </row>
    <row r="166" spans="1:14" s="18" customFormat="1" ht="20.100000000000001" customHeight="1" outlineLevel="1">
      <c r="A166" s="15" t="s">
        <v>181</v>
      </c>
      <c r="B166" s="15">
        <v>94228</v>
      </c>
      <c r="C166" s="15" t="s">
        <v>84</v>
      </c>
      <c r="D166" s="57" t="s">
        <v>409</v>
      </c>
      <c r="E166" s="15" t="s">
        <v>85</v>
      </c>
      <c r="F166" s="53">
        <v>186.15</v>
      </c>
      <c r="G166" s="155">
        <f t="shared" si="53"/>
        <v>28.9442205</v>
      </c>
      <c r="H166" s="156">
        <f t="shared" si="50"/>
        <v>15.5853495</v>
      </c>
      <c r="I166" s="157">
        <f t="shared" si="51"/>
        <v>44.52957</v>
      </c>
      <c r="J166" s="158">
        <v>61.59</v>
      </c>
      <c r="K166" s="158">
        <f t="shared" si="52"/>
        <v>11464.978500000001</v>
      </c>
      <c r="L166" s="158">
        <v>0</v>
      </c>
      <c r="M166" s="158">
        <f t="shared" si="54"/>
        <v>11464.978500000001</v>
      </c>
      <c r="N166" s="151"/>
    </row>
    <row r="167" spans="1:14" s="18" customFormat="1" ht="20.100000000000001" customHeight="1" outlineLevel="1">
      <c r="A167" s="15" t="s">
        <v>171</v>
      </c>
      <c r="B167" s="15">
        <v>94231</v>
      </c>
      <c r="C167" s="15" t="s">
        <v>84</v>
      </c>
      <c r="D167" s="57" t="s">
        <v>396</v>
      </c>
      <c r="E167" s="15" t="s">
        <v>97</v>
      </c>
      <c r="F167" s="53">
        <v>258.89999999999998</v>
      </c>
      <c r="G167" s="155">
        <f t="shared" si="53"/>
        <v>13.807131</v>
      </c>
      <c r="H167" s="156">
        <f t="shared" si="50"/>
        <v>7.4346089999999991</v>
      </c>
      <c r="I167" s="157">
        <f t="shared" si="51"/>
        <v>21.24174</v>
      </c>
      <c r="J167" s="158">
        <v>29.38</v>
      </c>
      <c r="K167" s="158">
        <f t="shared" si="52"/>
        <v>7606.4819999999991</v>
      </c>
      <c r="L167" s="158">
        <v>0</v>
      </c>
      <c r="M167" s="158">
        <f t="shared" si="54"/>
        <v>7606.4819999999991</v>
      </c>
      <c r="N167" s="151"/>
    </row>
    <row r="168" spans="1:14" s="18" customFormat="1" ht="20.100000000000001" customHeight="1" outlineLevel="1">
      <c r="A168" s="15" t="s">
        <v>407</v>
      </c>
      <c r="B168" s="15">
        <v>71623</v>
      </c>
      <c r="C168" s="15" t="s">
        <v>84</v>
      </c>
      <c r="D168" s="57" t="s">
        <v>408</v>
      </c>
      <c r="E168" s="15" t="s">
        <v>97</v>
      </c>
      <c r="F168" s="53">
        <v>258.2</v>
      </c>
      <c r="G168" s="155">
        <f t="shared" si="53"/>
        <v>15.094793999999998</v>
      </c>
      <c r="H168" s="156">
        <f t="shared" si="50"/>
        <v>8.1279659999999989</v>
      </c>
      <c r="I168" s="157">
        <f t="shared" si="51"/>
        <v>23.222759999999997</v>
      </c>
      <c r="J168" s="158">
        <v>32.119999999999997</v>
      </c>
      <c r="K168" s="158">
        <f t="shared" si="52"/>
        <v>8293.3839999999982</v>
      </c>
      <c r="L168" s="158">
        <v>0</v>
      </c>
      <c r="M168" s="158">
        <f t="shared" si="54"/>
        <v>8293.3839999999982</v>
      </c>
      <c r="N168" s="151"/>
    </row>
    <row r="169" spans="1:14" ht="20.100000000000001" customHeight="1" outlineLevel="1">
      <c r="A169" s="64"/>
      <c r="B169" s="65"/>
      <c r="C169" s="65"/>
      <c r="D169" s="65"/>
      <c r="E169" s="65"/>
      <c r="F169" s="76"/>
      <c r="G169" s="76"/>
      <c r="H169" s="76"/>
      <c r="I169" s="77" t="s">
        <v>210</v>
      </c>
      <c r="J169" s="75"/>
      <c r="K169" s="75">
        <f>SUM(K163:K168)</f>
        <v>330769.25680000009</v>
      </c>
      <c r="L169" s="75">
        <f t="shared" ref="L169:M169" si="55">SUM(L163:L168)</f>
        <v>0</v>
      </c>
      <c r="M169" s="75">
        <f t="shared" si="55"/>
        <v>330769.25680000009</v>
      </c>
      <c r="N169" s="151"/>
    </row>
    <row r="170" spans="1:14" ht="20.100000000000001" customHeight="1">
      <c r="A170" s="59"/>
      <c r="B170" s="59"/>
      <c r="C170" s="59"/>
      <c r="D170" s="24"/>
      <c r="E170" s="59"/>
      <c r="F170" s="42"/>
      <c r="G170" s="42"/>
      <c r="H170" s="42"/>
      <c r="I170" s="41"/>
      <c r="J170" s="8"/>
      <c r="K170" s="8"/>
      <c r="L170" s="8"/>
      <c r="M170" s="8"/>
      <c r="N170" s="151"/>
    </row>
    <row r="171" spans="1:14" ht="20.100000000000001" customHeight="1">
      <c r="A171" s="37">
        <v>8</v>
      </c>
      <c r="B171" s="37"/>
      <c r="C171" s="37"/>
      <c r="D171" s="21" t="s">
        <v>375</v>
      </c>
      <c r="E171" s="21"/>
      <c r="F171" s="70"/>
      <c r="G171" s="70"/>
      <c r="H171" s="70"/>
      <c r="I171" s="70"/>
      <c r="J171" s="70"/>
      <c r="K171" s="74"/>
      <c r="L171" s="74"/>
      <c r="M171" s="74"/>
      <c r="N171" s="151"/>
    </row>
    <row r="172" spans="1:14" ht="20.100000000000001" customHeight="1" outlineLevel="1">
      <c r="A172" s="15" t="s">
        <v>101</v>
      </c>
      <c r="B172" s="15" t="s">
        <v>195</v>
      </c>
      <c r="C172" s="15" t="s">
        <v>84</v>
      </c>
      <c r="D172" s="57" t="s">
        <v>125</v>
      </c>
      <c r="E172" s="15" t="s">
        <v>85</v>
      </c>
      <c r="F172" s="53">
        <v>707.67</v>
      </c>
      <c r="G172" s="155">
        <f t="shared" ref="G172" si="56">(I172*65%)</f>
        <v>4.727697</v>
      </c>
      <c r="H172" s="156">
        <f t="shared" ref="H172" si="57">(I172*35%)</f>
        <v>2.5456829999999999</v>
      </c>
      <c r="I172" s="157">
        <f t="shared" ref="I172" si="58">J172*(1-$J$10)</f>
        <v>7.2733800000000004</v>
      </c>
      <c r="J172" s="158">
        <v>10.06</v>
      </c>
      <c r="K172" s="158">
        <f>J172*F172</f>
        <v>7119.1602000000003</v>
      </c>
      <c r="L172" s="158">
        <f>K172</f>
        <v>7119.1602000000003</v>
      </c>
      <c r="M172" s="158">
        <v>0</v>
      </c>
      <c r="N172" s="151"/>
    </row>
    <row r="173" spans="1:14" ht="20.100000000000001" customHeight="1" outlineLevel="1">
      <c r="A173" s="64"/>
      <c r="B173" s="65"/>
      <c r="C173" s="65"/>
      <c r="D173" s="65"/>
      <c r="E173" s="65"/>
      <c r="F173" s="76"/>
      <c r="G173" s="76"/>
      <c r="H173" s="76"/>
      <c r="I173" s="77" t="s">
        <v>210</v>
      </c>
      <c r="J173" s="75"/>
      <c r="K173" s="75">
        <f>SUM(K172)</f>
        <v>7119.1602000000003</v>
      </c>
      <c r="L173" s="75">
        <f t="shared" ref="L173:M173" si="59">SUM(L172)</f>
        <v>7119.1602000000003</v>
      </c>
      <c r="M173" s="75">
        <f t="shared" si="59"/>
        <v>0</v>
      </c>
      <c r="N173" s="151"/>
    </row>
    <row r="174" spans="1:14" ht="20.100000000000001" customHeight="1">
      <c r="A174" s="59"/>
      <c r="B174" s="59"/>
      <c r="C174" s="59"/>
      <c r="D174" s="24"/>
      <c r="E174" s="59"/>
      <c r="F174" s="42"/>
      <c r="G174" s="42"/>
      <c r="H174" s="42"/>
      <c r="I174" s="41"/>
      <c r="J174" s="8"/>
      <c r="K174" s="8"/>
      <c r="L174" s="8"/>
      <c r="M174" s="8"/>
      <c r="N174" s="151"/>
    </row>
    <row r="175" spans="1:14" ht="20.100000000000001" customHeight="1">
      <c r="A175" s="37">
        <v>9</v>
      </c>
      <c r="B175" s="20"/>
      <c r="C175" s="20"/>
      <c r="D175" s="21" t="s">
        <v>204</v>
      </c>
      <c r="E175" s="21"/>
      <c r="F175" s="74"/>
      <c r="G175" s="74"/>
      <c r="H175" s="74"/>
      <c r="I175" s="70"/>
      <c r="J175" s="70"/>
      <c r="K175" s="74"/>
      <c r="L175" s="74"/>
      <c r="M175" s="74"/>
      <c r="N175" s="151"/>
    </row>
    <row r="176" spans="1:14" ht="30" customHeight="1" outlineLevel="1">
      <c r="A176" s="15" t="s">
        <v>126</v>
      </c>
      <c r="B176" s="15">
        <v>87878</v>
      </c>
      <c r="C176" s="15" t="s">
        <v>84</v>
      </c>
      <c r="D176" s="57" t="s">
        <v>977</v>
      </c>
      <c r="E176" s="15" t="s">
        <v>85</v>
      </c>
      <c r="F176" s="53">
        <v>3513.3</v>
      </c>
      <c r="G176" s="155">
        <f t="shared" ref="G176" si="60">(I176*65%)</f>
        <v>1.842204</v>
      </c>
      <c r="H176" s="156">
        <f t="shared" ref="H176:H187" si="61">(I176*35%)</f>
        <v>0.99195599999999984</v>
      </c>
      <c r="I176" s="157">
        <f t="shared" ref="I176:I187" si="62">J176*(1-$J$10)</f>
        <v>2.8341599999999998</v>
      </c>
      <c r="J176" s="158">
        <v>3.92</v>
      </c>
      <c r="K176" s="158">
        <f t="shared" ref="K176:K187" si="63">J176*F176</f>
        <v>13772.136</v>
      </c>
      <c r="L176" s="158">
        <v>0</v>
      </c>
      <c r="M176" s="158">
        <f>K176</f>
        <v>13772.136</v>
      </c>
      <c r="N176" s="151"/>
    </row>
    <row r="177" spans="1:14" ht="33" customHeight="1" outlineLevel="1">
      <c r="A177" s="15" t="s">
        <v>369</v>
      </c>
      <c r="B177" s="15">
        <v>87535</v>
      </c>
      <c r="C177" s="15" t="s">
        <v>84</v>
      </c>
      <c r="D177" s="57" t="s">
        <v>572</v>
      </c>
      <c r="E177" s="15" t="s">
        <v>85</v>
      </c>
      <c r="F177" s="53">
        <v>2826.43</v>
      </c>
      <c r="G177" s="155">
        <f t="shared" ref="G177:G187" si="64">(I177*65%)</f>
        <v>12.472472999999999</v>
      </c>
      <c r="H177" s="156">
        <f t="shared" si="61"/>
        <v>6.715946999999999</v>
      </c>
      <c r="I177" s="157">
        <f t="shared" si="62"/>
        <v>19.188419999999997</v>
      </c>
      <c r="J177" s="158">
        <v>26.54</v>
      </c>
      <c r="K177" s="158">
        <f t="shared" si="63"/>
        <v>75013.4522</v>
      </c>
      <c r="L177" s="158">
        <v>0</v>
      </c>
      <c r="M177" s="158">
        <f t="shared" ref="M177:M187" si="65">K177</f>
        <v>75013.4522</v>
      </c>
      <c r="N177" s="151"/>
    </row>
    <row r="178" spans="1:14" ht="33" customHeight="1" outlineLevel="1">
      <c r="A178" s="15" t="s">
        <v>127</v>
      </c>
      <c r="B178" s="15">
        <v>87792</v>
      </c>
      <c r="C178" s="15" t="s">
        <v>84</v>
      </c>
      <c r="D178" s="57" t="s">
        <v>573</v>
      </c>
      <c r="E178" s="15" t="s">
        <v>85</v>
      </c>
      <c r="F178" s="53">
        <v>686.87</v>
      </c>
      <c r="G178" s="155">
        <f t="shared" si="64"/>
        <v>14.648341500000001</v>
      </c>
      <c r="H178" s="156">
        <f t="shared" si="61"/>
        <v>7.8875684999999995</v>
      </c>
      <c r="I178" s="157">
        <f t="shared" si="62"/>
        <v>22.535910000000001</v>
      </c>
      <c r="J178" s="158">
        <v>31.17</v>
      </c>
      <c r="K178" s="158">
        <f t="shared" si="63"/>
        <v>21409.7379</v>
      </c>
      <c r="L178" s="158">
        <v>0</v>
      </c>
      <c r="M178" s="158">
        <f t="shared" si="65"/>
        <v>21409.7379</v>
      </c>
      <c r="N178" s="151"/>
    </row>
    <row r="179" spans="1:14" ht="30" customHeight="1" outlineLevel="1">
      <c r="A179" s="15" t="s">
        <v>128</v>
      </c>
      <c r="B179" s="15">
        <v>87543</v>
      </c>
      <c r="C179" s="15" t="s">
        <v>84</v>
      </c>
      <c r="D179" s="57" t="s">
        <v>451</v>
      </c>
      <c r="E179" s="15" t="s">
        <v>85</v>
      </c>
      <c r="F179" s="53">
        <v>2028.45</v>
      </c>
      <c r="G179" s="155">
        <f t="shared" si="64"/>
        <v>8.5201934999999995</v>
      </c>
      <c r="H179" s="156">
        <f t="shared" si="61"/>
        <v>4.5877964999999996</v>
      </c>
      <c r="I179" s="157">
        <f t="shared" si="62"/>
        <v>13.107989999999999</v>
      </c>
      <c r="J179" s="158">
        <v>18.13</v>
      </c>
      <c r="K179" s="158">
        <f t="shared" si="63"/>
        <v>36775.798499999997</v>
      </c>
      <c r="L179" s="158">
        <v>0</v>
      </c>
      <c r="M179" s="158">
        <f t="shared" si="65"/>
        <v>36775.798499999997</v>
      </c>
      <c r="N179" s="151"/>
    </row>
    <row r="180" spans="1:14" ht="30" customHeight="1" outlineLevel="1">
      <c r="A180" s="15" t="s">
        <v>370</v>
      </c>
      <c r="B180" s="15">
        <v>87273</v>
      </c>
      <c r="C180" s="15" t="s">
        <v>84</v>
      </c>
      <c r="D180" s="57" t="s">
        <v>353</v>
      </c>
      <c r="E180" s="15" t="s">
        <v>85</v>
      </c>
      <c r="F180" s="53">
        <v>629.61</v>
      </c>
      <c r="G180" s="155">
        <f t="shared" si="64"/>
        <v>29.818327500000002</v>
      </c>
      <c r="H180" s="156">
        <f t="shared" si="61"/>
        <v>16.056022499999997</v>
      </c>
      <c r="I180" s="157">
        <f t="shared" si="62"/>
        <v>45.87435</v>
      </c>
      <c r="J180" s="158">
        <v>63.45</v>
      </c>
      <c r="K180" s="158">
        <f t="shared" si="63"/>
        <v>39948.754500000003</v>
      </c>
      <c r="L180" s="158">
        <v>0</v>
      </c>
      <c r="M180" s="158">
        <f t="shared" si="65"/>
        <v>39948.754500000003</v>
      </c>
      <c r="N180" s="151"/>
    </row>
    <row r="181" spans="1:14" ht="30" customHeight="1" outlineLevel="1">
      <c r="A181" s="15" t="s">
        <v>129</v>
      </c>
      <c r="B181" s="15">
        <v>87265</v>
      </c>
      <c r="C181" s="15" t="s">
        <v>84</v>
      </c>
      <c r="D181" s="57" t="s">
        <v>354</v>
      </c>
      <c r="E181" s="15" t="s">
        <v>85</v>
      </c>
      <c r="F181" s="53">
        <v>9.2100000000000009</v>
      </c>
      <c r="G181" s="155">
        <f t="shared" si="64"/>
        <v>29.921716499999999</v>
      </c>
      <c r="H181" s="156">
        <f t="shared" si="61"/>
        <v>16.111693499999998</v>
      </c>
      <c r="I181" s="157">
        <f t="shared" si="62"/>
        <v>46.033409999999996</v>
      </c>
      <c r="J181" s="158">
        <v>63.67</v>
      </c>
      <c r="K181" s="158">
        <f t="shared" si="63"/>
        <v>586.40070000000003</v>
      </c>
      <c r="L181" s="158">
        <v>0</v>
      </c>
      <c r="M181" s="158">
        <f t="shared" si="65"/>
        <v>586.40070000000003</v>
      </c>
      <c r="N181" s="151"/>
    </row>
    <row r="182" spans="1:14" ht="30" customHeight="1" outlineLevel="1">
      <c r="A182" s="15" t="s">
        <v>130</v>
      </c>
      <c r="B182" s="15">
        <v>87265</v>
      </c>
      <c r="C182" s="15" t="s">
        <v>84</v>
      </c>
      <c r="D182" s="57" t="s">
        <v>355</v>
      </c>
      <c r="E182" s="15" t="s">
        <v>85</v>
      </c>
      <c r="F182" s="53">
        <v>7.49</v>
      </c>
      <c r="G182" s="155">
        <f t="shared" si="64"/>
        <v>29.921716499999999</v>
      </c>
      <c r="H182" s="156">
        <f t="shared" si="61"/>
        <v>16.111693499999998</v>
      </c>
      <c r="I182" s="157">
        <f t="shared" si="62"/>
        <v>46.033409999999996</v>
      </c>
      <c r="J182" s="158">
        <v>63.67</v>
      </c>
      <c r="K182" s="158">
        <f t="shared" si="63"/>
        <v>476.88830000000002</v>
      </c>
      <c r="L182" s="158">
        <v>0</v>
      </c>
      <c r="M182" s="158">
        <f t="shared" si="65"/>
        <v>476.88830000000002</v>
      </c>
      <c r="N182" s="151"/>
    </row>
    <row r="183" spans="1:14" ht="30" customHeight="1" outlineLevel="1">
      <c r="A183" s="15" t="s">
        <v>214</v>
      </c>
      <c r="B183" s="15">
        <v>87265</v>
      </c>
      <c r="C183" s="15" t="s">
        <v>84</v>
      </c>
      <c r="D183" s="57" t="s">
        <v>356</v>
      </c>
      <c r="E183" s="15" t="s">
        <v>85</v>
      </c>
      <c r="F183" s="53">
        <v>15.17</v>
      </c>
      <c r="G183" s="155">
        <f t="shared" si="64"/>
        <v>29.921716499999999</v>
      </c>
      <c r="H183" s="156">
        <f t="shared" si="61"/>
        <v>16.111693499999998</v>
      </c>
      <c r="I183" s="157">
        <f t="shared" si="62"/>
        <v>46.033409999999996</v>
      </c>
      <c r="J183" s="158">
        <v>63.67</v>
      </c>
      <c r="K183" s="158">
        <f t="shared" si="63"/>
        <v>965.87390000000005</v>
      </c>
      <c r="L183" s="158">
        <v>0</v>
      </c>
      <c r="M183" s="158">
        <f t="shared" si="65"/>
        <v>965.87390000000005</v>
      </c>
      <c r="N183" s="151"/>
    </row>
    <row r="184" spans="1:14" ht="30" customHeight="1" outlineLevel="1">
      <c r="A184" s="15" t="s">
        <v>371</v>
      </c>
      <c r="B184" s="15">
        <v>87265</v>
      </c>
      <c r="C184" s="15" t="s">
        <v>84</v>
      </c>
      <c r="D184" s="57" t="s">
        <v>373</v>
      </c>
      <c r="E184" s="15" t="s">
        <v>85</v>
      </c>
      <c r="F184" s="53">
        <v>136.5</v>
      </c>
      <c r="G184" s="155">
        <f t="shared" si="64"/>
        <v>29.921716499999999</v>
      </c>
      <c r="H184" s="156">
        <f t="shared" si="61"/>
        <v>16.111693499999998</v>
      </c>
      <c r="I184" s="157">
        <f t="shared" si="62"/>
        <v>46.033409999999996</v>
      </c>
      <c r="J184" s="158">
        <v>63.67</v>
      </c>
      <c r="K184" s="158">
        <f t="shared" si="63"/>
        <v>8690.9549999999999</v>
      </c>
      <c r="L184" s="158">
        <v>0</v>
      </c>
      <c r="M184" s="158">
        <f t="shared" si="65"/>
        <v>8690.9549999999999</v>
      </c>
      <c r="N184" s="151"/>
    </row>
    <row r="185" spans="1:14" ht="20.100000000000001" customHeight="1" outlineLevel="1">
      <c r="A185" s="15" t="s">
        <v>372</v>
      </c>
      <c r="B185" s="15" t="s">
        <v>282</v>
      </c>
      <c r="C185" s="15" t="s">
        <v>84</v>
      </c>
      <c r="D185" s="57" t="s">
        <v>299</v>
      </c>
      <c r="E185" s="15" t="s">
        <v>97</v>
      </c>
      <c r="F185" s="53">
        <v>191.3</v>
      </c>
      <c r="G185" s="155">
        <f t="shared" si="64"/>
        <v>7.0821465000000003</v>
      </c>
      <c r="H185" s="156">
        <f t="shared" si="61"/>
        <v>3.8134634999999997</v>
      </c>
      <c r="I185" s="157">
        <f t="shared" si="62"/>
        <v>10.89561</v>
      </c>
      <c r="J185" s="158">
        <v>15.07</v>
      </c>
      <c r="K185" s="158">
        <f t="shared" si="63"/>
        <v>2882.8910000000001</v>
      </c>
      <c r="L185" s="158">
        <v>0</v>
      </c>
      <c r="M185" s="158">
        <f t="shared" si="65"/>
        <v>2882.8910000000001</v>
      </c>
      <c r="N185" s="151"/>
    </row>
    <row r="186" spans="1:14" ht="20.100000000000001" customHeight="1" outlineLevel="1">
      <c r="A186" s="15" t="s">
        <v>575</v>
      </c>
      <c r="B186" s="15" t="s">
        <v>374</v>
      </c>
      <c r="C186" s="15" t="s">
        <v>106</v>
      </c>
      <c r="D186" s="57" t="s">
        <v>397</v>
      </c>
      <c r="E186" s="15" t="s">
        <v>85</v>
      </c>
      <c r="F186" s="53">
        <v>498.03</v>
      </c>
      <c r="G186" s="155">
        <f t="shared" si="64"/>
        <v>44.4525705</v>
      </c>
      <c r="H186" s="156">
        <f t="shared" si="61"/>
        <v>23.935999499999998</v>
      </c>
      <c r="I186" s="157">
        <f t="shared" si="62"/>
        <v>68.388570000000001</v>
      </c>
      <c r="J186" s="158">
        <v>94.59</v>
      </c>
      <c r="K186" s="158">
        <f t="shared" si="63"/>
        <v>47108.657699999996</v>
      </c>
      <c r="L186" s="158">
        <v>0</v>
      </c>
      <c r="M186" s="158">
        <f t="shared" si="65"/>
        <v>47108.657699999996</v>
      </c>
      <c r="N186" s="151"/>
    </row>
    <row r="187" spans="1:14" ht="30" customHeight="1" outlineLevel="1">
      <c r="A187" s="15" t="s">
        <v>576</v>
      </c>
      <c r="B187" s="15" t="s">
        <v>1212</v>
      </c>
      <c r="C187" s="15" t="s">
        <v>106</v>
      </c>
      <c r="D187" s="57" t="s">
        <v>947</v>
      </c>
      <c r="E187" s="15" t="s">
        <v>85</v>
      </c>
      <c r="F187" s="53">
        <v>738.27</v>
      </c>
      <c r="G187" s="155">
        <f t="shared" si="64"/>
        <v>54.053649</v>
      </c>
      <c r="H187" s="156">
        <f t="shared" si="61"/>
        <v>29.105810999999996</v>
      </c>
      <c r="I187" s="157">
        <f t="shared" si="62"/>
        <v>83.159459999999996</v>
      </c>
      <c r="J187" s="158">
        <v>115.02</v>
      </c>
      <c r="K187" s="158">
        <f t="shared" si="63"/>
        <v>84915.815399999992</v>
      </c>
      <c r="L187" s="158">
        <v>0</v>
      </c>
      <c r="M187" s="158">
        <f t="shared" si="65"/>
        <v>84915.815399999992</v>
      </c>
      <c r="N187" s="151"/>
    </row>
    <row r="188" spans="1:14" ht="20.100000000000001" customHeight="1" outlineLevel="1">
      <c r="A188" s="64"/>
      <c r="B188" s="65"/>
      <c r="C188" s="65"/>
      <c r="D188" s="65"/>
      <c r="E188" s="65"/>
      <c r="F188" s="76"/>
      <c r="G188" s="76"/>
      <c r="H188" s="76"/>
      <c r="I188" s="77" t="s">
        <v>210</v>
      </c>
      <c r="J188" s="75"/>
      <c r="K188" s="75">
        <f>SUM(K176:K187)</f>
        <v>332547.36109999998</v>
      </c>
      <c r="L188" s="75">
        <f t="shared" ref="L188:M188" si="66">SUM(L176:L187)</f>
        <v>0</v>
      </c>
      <c r="M188" s="75">
        <f t="shared" si="66"/>
        <v>332547.36109999998</v>
      </c>
      <c r="N188" s="151"/>
    </row>
    <row r="189" spans="1:14" ht="20.100000000000001" customHeight="1">
      <c r="A189" s="59"/>
      <c r="B189" s="59"/>
      <c r="C189" s="59"/>
      <c r="D189" s="24"/>
      <c r="E189" s="59"/>
      <c r="F189" s="42"/>
      <c r="G189" s="42"/>
      <c r="H189" s="42"/>
      <c r="I189" s="41"/>
      <c r="J189" s="8"/>
      <c r="K189" s="8"/>
      <c r="L189" s="8"/>
      <c r="M189" s="8"/>
      <c r="N189" s="151"/>
    </row>
    <row r="190" spans="1:14" ht="20.100000000000001" customHeight="1">
      <c r="A190" s="37">
        <v>10</v>
      </c>
      <c r="B190" s="37"/>
      <c r="C190" s="37"/>
      <c r="D190" s="21" t="s">
        <v>456</v>
      </c>
      <c r="E190" s="21"/>
      <c r="F190" s="70"/>
      <c r="G190" s="70"/>
      <c r="H190" s="70"/>
      <c r="I190" s="70"/>
      <c r="J190" s="70"/>
      <c r="K190" s="74"/>
      <c r="L190" s="74"/>
      <c r="M190" s="74"/>
      <c r="N190" s="151"/>
    </row>
    <row r="191" spans="1:14" ht="20.100000000000001" customHeight="1">
      <c r="A191" s="30" t="s">
        <v>131</v>
      </c>
      <c r="B191" s="15"/>
      <c r="C191" s="15"/>
      <c r="D191" s="19" t="s">
        <v>1031</v>
      </c>
      <c r="E191" s="15"/>
      <c r="F191" s="56"/>
      <c r="G191" s="56"/>
      <c r="H191" s="56"/>
      <c r="I191" s="56"/>
      <c r="J191" s="56"/>
      <c r="K191" s="56"/>
      <c r="L191" s="56"/>
      <c r="M191" s="56"/>
      <c r="N191" s="151"/>
    </row>
    <row r="192" spans="1:14" ht="20.100000000000001" customHeight="1" outlineLevel="1">
      <c r="A192" s="15" t="s">
        <v>799</v>
      </c>
      <c r="B192" s="15">
        <v>87630</v>
      </c>
      <c r="C192" s="15" t="s">
        <v>84</v>
      </c>
      <c r="D192" s="57" t="s">
        <v>410</v>
      </c>
      <c r="E192" s="15" t="s">
        <v>85</v>
      </c>
      <c r="F192" s="53">
        <v>1159.7</v>
      </c>
      <c r="G192" s="155">
        <f t="shared" ref="G192" si="67">(I192*65%)</f>
        <v>19.949377500000001</v>
      </c>
      <c r="H192" s="156">
        <f t="shared" ref="H192:H212" si="68">(I192*35%)</f>
        <v>10.741972499999999</v>
      </c>
      <c r="I192" s="157">
        <f t="shared" ref="I192:I212" si="69">J192*(1-$J$10)</f>
        <v>30.69135</v>
      </c>
      <c r="J192" s="158">
        <v>42.45</v>
      </c>
      <c r="K192" s="158">
        <f t="shared" ref="K192:K203" si="70">J192*F192</f>
        <v>49229.265000000007</v>
      </c>
      <c r="L192" s="158">
        <f>K192</f>
        <v>49229.265000000007</v>
      </c>
      <c r="M192" s="158">
        <v>0</v>
      </c>
      <c r="N192" s="151"/>
    </row>
    <row r="193" spans="1:14" ht="20.100000000000001" customHeight="1" outlineLevel="1">
      <c r="A193" s="15" t="s">
        <v>800</v>
      </c>
      <c r="B193" s="15">
        <v>87620</v>
      </c>
      <c r="C193" s="15" t="s">
        <v>84</v>
      </c>
      <c r="D193" s="57" t="s">
        <v>411</v>
      </c>
      <c r="E193" s="15" t="s">
        <v>85</v>
      </c>
      <c r="F193" s="53">
        <v>1159.7</v>
      </c>
      <c r="G193" s="155">
        <f t="shared" ref="G193:G212" si="71">(I193*65%)</f>
        <v>15.404961000000002</v>
      </c>
      <c r="H193" s="156">
        <f t="shared" si="68"/>
        <v>8.2949789999999997</v>
      </c>
      <c r="I193" s="157">
        <f t="shared" si="69"/>
        <v>23.699940000000002</v>
      </c>
      <c r="J193" s="158">
        <v>32.78</v>
      </c>
      <c r="K193" s="158">
        <f t="shared" si="70"/>
        <v>38014.966</v>
      </c>
      <c r="L193" s="158">
        <v>0</v>
      </c>
      <c r="M193" s="158">
        <f>K193</f>
        <v>38014.966</v>
      </c>
      <c r="N193" s="151"/>
    </row>
    <row r="194" spans="1:14" ht="30" customHeight="1" outlineLevel="1">
      <c r="A194" s="15" t="s">
        <v>801</v>
      </c>
      <c r="B194" s="15">
        <v>98679</v>
      </c>
      <c r="C194" s="15" t="s">
        <v>84</v>
      </c>
      <c r="D194" s="57" t="s">
        <v>412</v>
      </c>
      <c r="E194" s="15" t="s">
        <v>85</v>
      </c>
      <c r="F194" s="53">
        <v>386.12</v>
      </c>
      <c r="G194" s="155">
        <f t="shared" si="71"/>
        <v>29.512859999999996</v>
      </c>
      <c r="H194" s="156">
        <f t="shared" si="68"/>
        <v>15.891539999999997</v>
      </c>
      <c r="I194" s="157">
        <f t="shared" si="69"/>
        <v>45.404399999999995</v>
      </c>
      <c r="J194" s="158">
        <v>62.8</v>
      </c>
      <c r="K194" s="158">
        <f t="shared" si="70"/>
        <v>24248.335999999999</v>
      </c>
      <c r="L194" s="158">
        <v>0</v>
      </c>
      <c r="M194" s="158">
        <f t="shared" ref="M194:M212" si="72">K194</f>
        <v>24248.335999999999</v>
      </c>
      <c r="N194" s="151"/>
    </row>
    <row r="195" spans="1:14" ht="20.100000000000001" customHeight="1" outlineLevel="1">
      <c r="A195" s="15" t="s">
        <v>802</v>
      </c>
      <c r="B195" s="15">
        <v>72815</v>
      </c>
      <c r="C195" s="15" t="s">
        <v>84</v>
      </c>
      <c r="D195" s="57" t="s">
        <v>413</v>
      </c>
      <c r="E195" s="15" t="s">
        <v>85</v>
      </c>
      <c r="F195" s="53">
        <v>23.72</v>
      </c>
      <c r="G195" s="155">
        <f t="shared" si="71"/>
        <v>22.712683499999997</v>
      </c>
      <c r="H195" s="156">
        <f t="shared" si="68"/>
        <v>12.229906499999998</v>
      </c>
      <c r="I195" s="157">
        <f t="shared" si="69"/>
        <v>34.942589999999996</v>
      </c>
      <c r="J195" s="158">
        <v>48.33</v>
      </c>
      <c r="K195" s="158">
        <f t="shared" si="70"/>
        <v>1146.3875999999998</v>
      </c>
      <c r="L195" s="158">
        <v>0</v>
      </c>
      <c r="M195" s="158">
        <f t="shared" si="72"/>
        <v>1146.3875999999998</v>
      </c>
      <c r="N195" s="151"/>
    </row>
    <row r="196" spans="1:14" ht="20.100000000000001" customHeight="1" outlineLevel="1">
      <c r="A196" s="15" t="s">
        <v>803</v>
      </c>
      <c r="B196" s="15">
        <v>87251</v>
      </c>
      <c r="C196" s="15" t="s">
        <v>84</v>
      </c>
      <c r="D196" s="57" t="s">
        <v>190</v>
      </c>
      <c r="E196" s="15" t="s">
        <v>85</v>
      </c>
      <c r="F196" s="53">
        <v>226.97</v>
      </c>
      <c r="G196" s="155">
        <f t="shared" si="71"/>
        <v>14.6953365</v>
      </c>
      <c r="H196" s="156">
        <f t="shared" si="68"/>
        <v>7.912873499999999</v>
      </c>
      <c r="I196" s="157">
        <f t="shared" si="69"/>
        <v>22.60821</v>
      </c>
      <c r="J196" s="158">
        <v>31.27</v>
      </c>
      <c r="K196" s="158">
        <f t="shared" si="70"/>
        <v>7097.3518999999997</v>
      </c>
      <c r="L196" s="158">
        <v>0</v>
      </c>
      <c r="M196" s="158">
        <f t="shared" si="72"/>
        <v>7097.3518999999997</v>
      </c>
      <c r="N196" s="151"/>
    </row>
    <row r="197" spans="1:14" ht="20.100000000000001" customHeight="1" outlineLevel="1">
      <c r="A197" s="15" t="s">
        <v>804</v>
      </c>
      <c r="B197" s="15">
        <v>87257</v>
      </c>
      <c r="C197" s="15" t="s">
        <v>84</v>
      </c>
      <c r="D197" s="57" t="s">
        <v>414</v>
      </c>
      <c r="E197" s="15" t="s">
        <v>85</v>
      </c>
      <c r="F197" s="53">
        <v>355.53</v>
      </c>
      <c r="G197" s="155">
        <f t="shared" si="71"/>
        <v>25.330304999999999</v>
      </c>
      <c r="H197" s="156">
        <f t="shared" si="68"/>
        <v>13.639394999999999</v>
      </c>
      <c r="I197" s="157">
        <f t="shared" si="69"/>
        <v>38.969699999999996</v>
      </c>
      <c r="J197" s="158">
        <v>53.9</v>
      </c>
      <c r="K197" s="158">
        <f t="shared" si="70"/>
        <v>19163.066999999999</v>
      </c>
      <c r="L197" s="158">
        <v>0</v>
      </c>
      <c r="M197" s="158">
        <f t="shared" si="72"/>
        <v>19163.066999999999</v>
      </c>
      <c r="N197" s="151"/>
    </row>
    <row r="198" spans="1:14" ht="20.100000000000001" customHeight="1" outlineLevel="1">
      <c r="A198" s="15" t="s">
        <v>805</v>
      </c>
      <c r="B198" s="186"/>
      <c r="C198" s="15" t="s">
        <v>1210</v>
      </c>
      <c r="D198" s="57" t="s">
        <v>415</v>
      </c>
      <c r="E198" s="15" t="s">
        <v>85</v>
      </c>
      <c r="F198" s="53">
        <v>394.33</v>
      </c>
      <c r="G198" s="155">
        <f t="shared" si="71"/>
        <v>35.067669000000002</v>
      </c>
      <c r="H198" s="156">
        <f t="shared" si="68"/>
        <v>18.882590999999998</v>
      </c>
      <c r="I198" s="157">
        <f t="shared" si="69"/>
        <v>53.95026</v>
      </c>
      <c r="J198" s="158">
        <v>74.62</v>
      </c>
      <c r="K198" s="158">
        <f t="shared" si="70"/>
        <v>29424.904600000002</v>
      </c>
      <c r="L198" s="158">
        <v>0</v>
      </c>
      <c r="M198" s="158">
        <f t="shared" si="72"/>
        <v>29424.904600000002</v>
      </c>
      <c r="N198" s="151"/>
    </row>
    <row r="199" spans="1:14" ht="30" customHeight="1" outlineLevel="1">
      <c r="A199" s="15" t="s">
        <v>1032</v>
      </c>
      <c r="B199" s="15" t="s">
        <v>0</v>
      </c>
      <c r="C199" s="15" t="s">
        <v>106</v>
      </c>
      <c r="D199" s="187" t="s">
        <v>259</v>
      </c>
      <c r="E199" s="31" t="s">
        <v>85</v>
      </c>
      <c r="F199" s="53">
        <v>27.9</v>
      </c>
      <c r="G199" s="155">
        <f t="shared" si="71"/>
        <v>67.221648000000002</v>
      </c>
      <c r="H199" s="156">
        <f t="shared" si="68"/>
        <v>36.196271999999993</v>
      </c>
      <c r="I199" s="157">
        <f t="shared" si="69"/>
        <v>103.41792</v>
      </c>
      <c r="J199" s="158">
        <v>143.04</v>
      </c>
      <c r="K199" s="158">
        <f t="shared" si="70"/>
        <v>3990.8159999999993</v>
      </c>
      <c r="L199" s="158">
        <v>0</v>
      </c>
      <c r="M199" s="158">
        <f t="shared" si="72"/>
        <v>3990.8159999999993</v>
      </c>
      <c r="N199" s="151"/>
    </row>
    <row r="200" spans="1:14" ht="30" customHeight="1" outlineLevel="1">
      <c r="A200" s="15" t="s">
        <v>1033</v>
      </c>
      <c r="B200" s="15" t="s">
        <v>0</v>
      </c>
      <c r="C200" s="15" t="s">
        <v>106</v>
      </c>
      <c r="D200" s="57" t="s">
        <v>260</v>
      </c>
      <c r="E200" s="31" t="s">
        <v>85</v>
      </c>
      <c r="F200" s="53">
        <v>22.68</v>
      </c>
      <c r="G200" s="155">
        <f t="shared" si="71"/>
        <v>67.221648000000002</v>
      </c>
      <c r="H200" s="156">
        <f t="shared" si="68"/>
        <v>36.196271999999993</v>
      </c>
      <c r="I200" s="157">
        <f t="shared" si="69"/>
        <v>103.41792</v>
      </c>
      <c r="J200" s="158">
        <v>143.04</v>
      </c>
      <c r="K200" s="158">
        <f t="shared" si="70"/>
        <v>3244.1471999999999</v>
      </c>
      <c r="L200" s="158">
        <v>0</v>
      </c>
      <c r="M200" s="158">
        <f t="shared" si="72"/>
        <v>3244.1471999999999</v>
      </c>
      <c r="N200" s="151"/>
    </row>
    <row r="201" spans="1:14" s="58" customFormat="1" ht="20.100000000000001" customHeight="1" outlineLevel="1">
      <c r="A201" s="15" t="s">
        <v>1034</v>
      </c>
      <c r="B201" s="15">
        <v>72190</v>
      </c>
      <c r="C201" s="15" t="s">
        <v>84</v>
      </c>
      <c r="D201" s="57" t="s">
        <v>1157</v>
      </c>
      <c r="E201" s="31" t="s">
        <v>97</v>
      </c>
      <c r="F201" s="53">
        <v>191.3</v>
      </c>
      <c r="G201" s="155">
        <f t="shared" si="71"/>
        <v>7.9656525</v>
      </c>
      <c r="H201" s="156">
        <f t="shared" si="68"/>
        <v>4.2891974999999993</v>
      </c>
      <c r="I201" s="157">
        <f t="shared" si="69"/>
        <v>12.254849999999999</v>
      </c>
      <c r="J201" s="158">
        <v>16.95</v>
      </c>
      <c r="K201" s="158">
        <f t="shared" si="70"/>
        <v>3242.5349999999999</v>
      </c>
      <c r="L201" s="158">
        <v>0</v>
      </c>
      <c r="M201" s="158">
        <f t="shared" si="72"/>
        <v>3242.5349999999999</v>
      </c>
      <c r="N201" s="151"/>
    </row>
    <row r="202" spans="1:14" s="58" customFormat="1" ht="20.100000000000001" customHeight="1" outlineLevel="1">
      <c r="A202" s="15" t="s">
        <v>1035</v>
      </c>
      <c r="B202" s="15" t="s">
        <v>394</v>
      </c>
      <c r="C202" s="15" t="s">
        <v>106</v>
      </c>
      <c r="D202" s="57" t="s">
        <v>2</v>
      </c>
      <c r="E202" s="15" t="s">
        <v>97</v>
      </c>
      <c r="F202" s="53">
        <v>90</v>
      </c>
      <c r="G202" s="155">
        <f t="shared" si="71"/>
        <v>41.924239499999999</v>
      </c>
      <c r="H202" s="156">
        <f t="shared" si="68"/>
        <v>22.574590499999999</v>
      </c>
      <c r="I202" s="157">
        <f t="shared" si="69"/>
        <v>64.498829999999998</v>
      </c>
      <c r="J202" s="158">
        <v>89.21</v>
      </c>
      <c r="K202" s="158">
        <f t="shared" si="70"/>
        <v>8028.9</v>
      </c>
      <c r="L202" s="158">
        <v>0</v>
      </c>
      <c r="M202" s="158">
        <f t="shared" si="72"/>
        <v>8028.9</v>
      </c>
      <c r="N202" s="151"/>
    </row>
    <row r="203" spans="1:14" s="58" customFormat="1" ht="20.100000000000001" customHeight="1" outlineLevel="1">
      <c r="A203" s="15" t="s">
        <v>1158</v>
      </c>
      <c r="B203" s="15" t="s">
        <v>395</v>
      </c>
      <c r="C203" s="15" t="s">
        <v>106</v>
      </c>
      <c r="D203" s="57" t="s">
        <v>416</v>
      </c>
      <c r="E203" s="15" t="s">
        <v>97</v>
      </c>
      <c r="F203" s="53">
        <v>1.77</v>
      </c>
      <c r="G203" s="155">
        <f t="shared" si="71"/>
        <v>66.248851500000001</v>
      </c>
      <c r="H203" s="156">
        <f t="shared" si="68"/>
        <v>35.672458499999998</v>
      </c>
      <c r="I203" s="157">
        <f t="shared" si="69"/>
        <v>101.92130999999999</v>
      </c>
      <c r="J203" s="158">
        <v>140.97</v>
      </c>
      <c r="K203" s="158">
        <f t="shared" si="70"/>
        <v>249.51689999999999</v>
      </c>
      <c r="L203" s="158">
        <v>0</v>
      </c>
      <c r="M203" s="158">
        <f t="shared" si="72"/>
        <v>249.51689999999999</v>
      </c>
      <c r="N203" s="151"/>
    </row>
    <row r="204" spans="1:14" ht="20.100000000000001" customHeight="1" outlineLevel="1">
      <c r="A204" s="30" t="s">
        <v>132</v>
      </c>
      <c r="B204" s="15"/>
      <c r="C204" s="15"/>
      <c r="D204" s="19" t="s">
        <v>174</v>
      </c>
      <c r="E204" s="15"/>
      <c r="F204" s="53"/>
      <c r="G204" s="155"/>
      <c r="H204" s="156"/>
      <c r="I204" s="157"/>
      <c r="J204" s="158"/>
      <c r="K204" s="158"/>
      <c r="L204" s="158"/>
      <c r="M204" s="158"/>
      <c r="N204" s="151"/>
    </row>
    <row r="205" spans="1:14" ht="20.100000000000001" customHeight="1" outlineLevel="1">
      <c r="A205" s="15" t="s">
        <v>806</v>
      </c>
      <c r="B205" s="15">
        <v>94996</v>
      </c>
      <c r="C205" s="15" t="s">
        <v>84</v>
      </c>
      <c r="D205" s="57" t="s">
        <v>417</v>
      </c>
      <c r="E205" s="15" t="s">
        <v>85</v>
      </c>
      <c r="F205" s="53">
        <v>345.98</v>
      </c>
      <c r="G205" s="155">
        <f t="shared" si="71"/>
        <v>31.834412999999994</v>
      </c>
      <c r="H205" s="156">
        <f t="shared" si="68"/>
        <v>17.141606999999997</v>
      </c>
      <c r="I205" s="157">
        <f t="shared" si="69"/>
        <v>48.976019999999991</v>
      </c>
      <c r="J205" s="158">
        <v>67.739999999999995</v>
      </c>
      <c r="K205" s="158">
        <f t="shared" ref="K205:K212" si="73">J205*F205</f>
        <v>23436.6852</v>
      </c>
      <c r="L205" s="158">
        <v>0</v>
      </c>
      <c r="M205" s="158">
        <f t="shared" si="72"/>
        <v>23436.6852</v>
      </c>
      <c r="N205" s="151"/>
    </row>
    <row r="206" spans="1:14" ht="30" customHeight="1" outlineLevel="1">
      <c r="A206" s="15" t="s">
        <v>807</v>
      </c>
      <c r="B206" s="188">
        <v>94963</v>
      </c>
      <c r="C206" s="15" t="s">
        <v>84</v>
      </c>
      <c r="D206" s="189" t="s">
        <v>268</v>
      </c>
      <c r="E206" s="15" t="s">
        <v>85</v>
      </c>
      <c r="F206" s="53">
        <v>28.22</v>
      </c>
      <c r="G206" s="155">
        <f t="shared" si="71"/>
        <v>173.92379549999998</v>
      </c>
      <c r="H206" s="156">
        <f t="shared" si="68"/>
        <v>93.651274499999985</v>
      </c>
      <c r="I206" s="157">
        <f t="shared" si="69"/>
        <v>267.57506999999998</v>
      </c>
      <c r="J206" s="158">
        <v>370.09</v>
      </c>
      <c r="K206" s="158">
        <f t="shared" si="73"/>
        <v>10443.939799999998</v>
      </c>
      <c r="L206" s="158">
        <v>0</v>
      </c>
      <c r="M206" s="158">
        <f>K206</f>
        <v>10443.939799999998</v>
      </c>
      <c r="N206" s="151"/>
    </row>
    <row r="207" spans="1:14" ht="30" customHeight="1" outlineLevel="1">
      <c r="A207" s="15" t="s">
        <v>808</v>
      </c>
      <c r="B207" s="15">
        <v>92396</v>
      </c>
      <c r="C207" s="15" t="s">
        <v>84</v>
      </c>
      <c r="D207" s="57" t="s">
        <v>419</v>
      </c>
      <c r="E207" s="15" t="s">
        <v>85</v>
      </c>
      <c r="F207" s="53">
        <v>67.22</v>
      </c>
      <c r="G207" s="155">
        <f t="shared" si="71"/>
        <v>34.710507</v>
      </c>
      <c r="H207" s="156">
        <f t="shared" si="68"/>
        <v>18.690272999999998</v>
      </c>
      <c r="I207" s="157">
        <f t="shared" si="69"/>
        <v>53.400779999999997</v>
      </c>
      <c r="J207" s="158">
        <v>73.86</v>
      </c>
      <c r="K207" s="158">
        <f t="shared" si="73"/>
        <v>4964.8692000000001</v>
      </c>
      <c r="L207" s="158">
        <v>0</v>
      </c>
      <c r="M207" s="158">
        <f t="shared" si="72"/>
        <v>4964.8692000000001</v>
      </c>
      <c r="N207" s="151"/>
    </row>
    <row r="208" spans="1:14" ht="20.100000000000001" customHeight="1" outlineLevel="1">
      <c r="A208" s="15" t="s">
        <v>809</v>
      </c>
      <c r="B208" s="15" t="s">
        <v>313</v>
      </c>
      <c r="C208" s="15" t="s">
        <v>106</v>
      </c>
      <c r="D208" s="57" t="s">
        <v>261</v>
      </c>
      <c r="E208" s="15" t="s">
        <v>85</v>
      </c>
      <c r="F208" s="53">
        <v>4.8600000000000003</v>
      </c>
      <c r="G208" s="155">
        <f t="shared" si="71"/>
        <v>39.038746499999995</v>
      </c>
      <c r="H208" s="156">
        <f t="shared" si="68"/>
        <v>21.020863499999997</v>
      </c>
      <c r="I208" s="157">
        <f t="shared" si="69"/>
        <v>60.059609999999992</v>
      </c>
      <c r="J208" s="158">
        <v>83.07</v>
      </c>
      <c r="K208" s="158">
        <f t="shared" si="73"/>
        <v>403.72019999999998</v>
      </c>
      <c r="L208" s="158">
        <v>0</v>
      </c>
      <c r="M208" s="158">
        <f t="shared" si="72"/>
        <v>403.72019999999998</v>
      </c>
      <c r="N208" s="151"/>
    </row>
    <row r="209" spans="1:14" ht="30" customHeight="1" outlineLevel="1">
      <c r="A209" s="15" t="s">
        <v>810</v>
      </c>
      <c r="B209" s="15" t="s">
        <v>313</v>
      </c>
      <c r="C209" s="15" t="s">
        <v>106</v>
      </c>
      <c r="D209" s="57" t="s">
        <v>262</v>
      </c>
      <c r="E209" s="15" t="s">
        <v>85</v>
      </c>
      <c r="F209" s="53">
        <v>8.64</v>
      </c>
      <c r="G209" s="155">
        <f t="shared" si="71"/>
        <v>39.038746499999995</v>
      </c>
      <c r="H209" s="156">
        <f t="shared" si="68"/>
        <v>21.020863499999997</v>
      </c>
      <c r="I209" s="157">
        <f t="shared" si="69"/>
        <v>60.059609999999992</v>
      </c>
      <c r="J209" s="158">
        <v>83.07</v>
      </c>
      <c r="K209" s="158">
        <f t="shared" si="73"/>
        <v>717.72479999999996</v>
      </c>
      <c r="L209" s="158">
        <v>0</v>
      </c>
      <c r="M209" s="158">
        <f t="shared" si="72"/>
        <v>717.72479999999996</v>
      </c>
      <c r="N209" s="151"/>
    </row>
    <row r="210" spans="1:14" ht="30" customHeight="1" outlineLevel="1">
      <c r="A210" s="15" t="s">
        <v>811</v>
      </c>
      <c r="B210" s="15">
        <v>94275</v>
      </c>
      <c r="C210" s="15" t="s">
        <v>84</v>
      </c>
      <c r="D210" s="57" t="s">
        <v>418</v>
      </c>
      <c r="E210" s="15" t="s">
        <v>97</v>
      </c>
      <c r="F210" s="53">
        <v>23.1</v>
      </c>
      <c r="G210" s="155">
        <f t="shared" si="71"/>
        <v>16.123984499999999</v>
      </c>
      <c r="H210" s="156">
        <f t="shared" si="68"/>
        <v>8.682145499999999</v>
      </c>
      <c r="I210" s="157">
        <f t="shared" si="69"/>
        <v>24.80613</v>
      </c>
      <c r="J210" s="158">
        <v>34.31</v>
      </c>
      <c r="K210" s="158">
        <f t="shared" si="73"/>
        <v>792.56100000000015</v>
      </c>
      <c r="L210" s="158">
        <v>0</v>
      </c>
      <c r="M210" s="158">
        <f t="shared" si="72"/>
        <v>792.56100000000015</v>
      </c>
      <c r="N210" s="151"/>
    </row>
    <row r="211" spans="1:14" ht="20.100000000000001" customHeight="1" outlineLevel="1">
      <c r="A211" s="15" t="s">
        <v>812</v>
      </c>
      <c r="B211" s="15">
        <v>83667</v>
      </c>
      <c r="C211" s="15" t="s">
        <v>84</v>
      </c>
      <c r="D211" s="57" t="s">
        <v>420</v>
      </c>
      <c r="E211" s="15" t="s">
        <v>82</v>
      </c>
      <c r="F211" s="53">
        <v>7.6</v>
      </c>
      <c r="G211" s="155">
        <f t="shared" si="71"/>
        <v>57.634667999999998</v>
      </c>
      <c r="H211" s="156">
        <f t="shared" si="68"/>
        <v>31.034051999999996</v>
      </c>
      <c r="I211" s="157">
        <f t="shared" si="69"/>
        <v>88.668719999999993</v>
      </c>
      <c r="J211" s="158">
        <v>122.64</v>
      </c>
      <c r="K211" s="158">
        <f t="shared" si="73"/>
        <v>932.06399999999996</v>
      </c>
      <c r="L211" s="158">
        <v>0</v>
      </c>
      <c r="M211" s="158">
        <f t="shared" si="72"/>
        <v>932.06399999999996</v>
      </c>
      <c r="N211" s="151"/>
    </row>
    <row r="212" spans="1:14" ht="20.100000000000001" customHeight="1" outlineLevel="1">
      <c r="A212" s="15" t="s">
        <v>813</v>
      </c>
      <c r="B212" s="15">
        <v>98504</v>
      </c>
      <c r="C212" s="15" t="s">
        <v>84</v>
      </c>
      <c r="D212" s="57" t="s">
        <v>257</v>
      </c>
      <c r="E212" s="15" t="s">
        <v>85</v>
      </c>
      <c r="F212" s="53">
        <v>368.56</v>
      </c>
      <c r="G212" s="155">
        <f t="shared" si="71"/>
        <v>7.9374555000000004</v>
      </c>
      <c r="H212" s="156">
        <f t="shared" si="68"/>
        <v>4.2740144999999998</v>
      </c>
      <c r="I212" s="157">
        <f t="shared" si="69"/>
        <v>12.21147</v>
      </c>
      <c r="J212" s="158">
        <v>16.89</v>
      </c>
      <c r="K212" s="158">
        <f t="shared" si="73"/>
        <v>6224.9784</v>
      </c>
      <c r="L212" s="158">
        <v>0</v>
      </c>
      <c r="M212" s="158">
        <f t="shared" si="72"/>
        <v>6224.9784</v>
      </c>
      <c r="N212" s="151"/>
    </row>
    <row r="213" spans="1:14" ht="20.100000000000001" customHeight="1" outlineLevel="1">
      <c r="A213" s="64"/>
      <c r="B213" s="65"/>
      <c r="C213" s="65"/>
      <c r="D213" s="65"/>
      <c r="E213" s="65"/>
      <c r="F213" s="76"/>
      <c r="G213" s="76"/>
      <c r="H213" s="76"/>
      <c r="I213" s="77" t="s">
        <v>210</v>
      </c>
      <c r="J213" s="75"/>
      <c r="K213" s="75">
        <f>SUM(K192:K212)</f>
        <v>234996.73579999997</v>
      </c>
      <c r="L213" s="75">
        <f t="shared" ref="L213:M213" si="74">SUM(L192:L212)</f>
        <v>49229.265000000007</v>
      </c>
      <c r="M213" s="75">
        <f t="shared" si="74"/>
        <v>185767.47079999998</v>
      </c>
      <c r="N213" s="151"/>
    </row>
    <row r="214" spans="1:14" ht="20.100000000000001" customHeight="1">
      <c r="A214" s="59"/>
      <c r="B214" s="59"/>
      <c r="C214" s="59"/>
      <c r="D214" s="24"/>
      <c r="E214" s="59"/>
      <c r="F214" s="42"/>
      <c r="G214" s="42"/>
      <c r="H214" s="42"/>
      <c r="I214" s="41"/>
      <c r="J214" s="8"/>
      <c r="K214" s="8"/>
      <c r="L214" s="8"/>
      <c r="M214" s="8"/>
      <c r="N214" s="151"/>
    </row>
    <row r="215" spans="1:14" ht="20.100000000000001" customHeight="1">
      <c r="A215" s="37">
        <v>11</v>
      </c>
      <c r="B215" s="37"/>
      <c r="C215" s="37"/>
      <c r="D215" s="21" t="s">
        <v>5</v>
      </c>
      <c r="E215" s="21"/>
      <c r="F215" s="70"/>
      <c r="G215" s="70"/>
      <c r="H215" s="70"/>
      <c r="I215" s="70"/>
      <c r="J215" s="70"/>
      <c r="K215" s="74"/>
      <c r="L215" s="74"/>
      <c r="M215" s="74"/>
      <c r="N215" s="151"/>
    </row>
    <row r="216" spans="1:14" ht="20.100000000000001" customHeight="1" outlineLevel="1">
      <c r="A216" s="15" t="s">
        <v>1</v>
      </c>
      <c r="B216" s="15">
        <v>96132</v>
      </c>
      <c r="C216" s="15" t="s">
        <v>84</v>
      </c>
      <c r="D216" s="57" t="s">
        <v>654</v>
      </c>
      <c r="E216" s="15" t="s">
        <v>85</v>
      </c>
      <c r="F216" s="53">
        <v>2028.45</v>
      </c>
      <c r="G216" s="155">
        <f t="shared" ref="G216" si="75">(I216*65%)</f>
        <v>7.4346090000000009</v>
      </c>
      <c r="H216" s="156">
        <f t="shared" ref="H216:H221" si="76">(I216*35%)</f>
        <v>4.0032509999999997</v>
      </c>
      <c r="I216" s="157">
        <f t="shared" ref="I216:I221" si="77">J216*(1-$J$10)</f>
        <v>11.437860000000001</v>
      </c>
      <c r="J216" s="158">
        <v>15.82</v>
      </c>
      <c r="K216" s="158">
        <f t="shared" ref="K216:K221" si="78">J216*F216</f>
        <v>32090.079000000002</v>
      </c>
      <c r="L216" s="158">
        <v>0</v>
      </c>
      <c r="M216" s="158">
        <f>K216</f>
        <v>32090.079000000002</v>
      </c>
      <c r="N216" s="151"/>
    </row>
    <row r="217" spans="1:14" ht="20.100000000000001" customHeight="1" outlineLevel="1">
      <c r="A217" s="15" t="s">
        <v>445</v>
      </c>
      <c r="B217" s="15">
        <v>88489</v>
      </c>
      <c r="C217" s="15" t="s">
        <v>84</v>
      </c>
      <c r="D217" s="57" t="s">
        <v>310</v>
      </c>
      <c r="E217" s="15" t="s">
        <v>85</v>
      </c>
      <c r="F217" s="53">
        <v>2715.32</v>
      </c>
      <c r="G217" s="155">
        <f t="shared" ref="G217:G221" si="79">(I217*65%)</f>
        <v>5.8132815000000004</v>
      </c>
      <c r="H217" s="156">
        <f t="shared" si="76"/>
        <v>3.1302284999999999</v>
      </c>
      <c r="I217" s="157">
        <f t="shared" si="77"/>
        <v>8.9435099999999998</v>
      </c>
      <c r="J217" s="158">
        <v>12.37</v>
      </c>
      <c r="K217" s="158">
        <f t="shared" si="78"/>
        <v>33588.508399999999</v>
      </c>
      <c r="L217" s="158">
        <v>0</v>
      </c>
      <c r="M217" s="158">
        <f t="shared" ref="M217:M221" si="80">K217</f>
        <v>33588.508399999999</v>
      </c>
      <c r="N217" s="151"/>
    </row>
    <row r="218" spans="1:14" ht="20.100000000000001" customHeight="1" outlineLevel="1">
      <c r="A218" s="15" t="s">
        <v>32</v>
      </c>
      <c r="B218" s="15">
        <v>88486</v>
      </c>
      <c r="C218" s="15" t="s">
        <v>84</v>
      </c>
      <c r="D218" s="57" t="s">
        <v>357</v>
      </c>
      <c r="E218" s="15" t="s">
        <v>85</v>
      </c>
      <c r="F218" s="53">
        <v>498.03</v>
      </c>
      <c r="G218" s="155">
        <f t="shared" si="79"/>
        <v>5.1271545000000005</v>
      </c>
      <c r="H218" s="156">
        <f t="shared" si="76"/>
        <v>2.7607754999999998</v>
      </c>
      <c r="I218" s="157">
        <f t="shared" si="77"/>
        <v>7.8879299999999999</v>
      </c>
      <c r="J218" s="158">
        <v>10.91</v>
      </c>
      <c r="K218" s="158">
        <f t="shared" si="78"/>
        <v>5433.5073000000002</v>
      </c>
      <c r="L218" s="158">
        <v>0</v>
      </c>
      <c r="M218" s="158">
        <f t="shared" si="80"/>
        <v>5433.5073000000002</v>
      </c>
      <c r="N218" s="151"/>
    </row>
    <row r="219" spans="1:14" ht="20.100000000000001" customHeight="1" outlineLevel="1">
      <c r="A219" s="15" t="s">
        <v>3</v>
      </c>
      <c r="B219" s="15" t="s">
        <v>196</v>
      </c>
      <c r="C219" s="15" t="s">
        <v>84</v>
      </c>
      <c r="D219" s="57" t="s">
        <v>8</v>
      </c>
      <c r="E219" s="15" t="s">
        <v>85</v>
      </c>
      <c r="F219" s="53">
        <v>107.1</v>
      </c>
      <c r="G219" s="155">
        <f t="shared" si="79"/>
        <v>11.823942000000001</v>
      </c>
      <c r="H219" s="156">
        <f t="shared" si="76"/>
        <v>6.3667379999999998</v>
      </c>
      <c r="I219" s="157">
        <f t="shared" si="77"/>
        <v>18.19068</v>
      </c>
      <c r="J219" s="158">
        <v>25.16</v>
      </c>
      <c r="K219" s="158">
        <f t="shared" si="78"/>
        <v>2694.636</v>
      </c>
      <c r="L219" s="158">
        <v>0</v>
      </c>
      <c r="M219" s="158">
        <f t="shared" si="80"/>
        <v>2694.636</v>
      </c>
      <c r="N219" s="151"/>
    </row>
    <row r="220" spans="1:14" ht="20.100000000000001" customHeight="1" outlineLevel="1">
      <c r="A220" s="15" t="s">
        <v>216</v>
      </c>
      <c r="B220" s="15" t="s">
        <v>263</v>
      </c>
      <c r="C220" s="15" t="s">
        <v>84</v>
      </c>
      <c r="D220" s="57" t="s">
        <v>264</v>
      </c>
      <c r="E220" s="15" t="s">
        <v>85</v>
      </c>
      <c r="F220" s="53">
        <v>19.13</v>
      </c>
      <c r="G220" s="155">
        <f t="shared" si="79"/>
        <v>12.026020500000001</v>
      </c>
      <c r="H220" s="156">
        <f t="shared" si="76"/>
        <v>6.4755494999999996</v>
      </c>
      <c r="I220" s="157">
        <f t="shared" si="77"/>
        <v>18.501570000000001</v>
      </c>
      <c r="J220" s="158">
        <v>25.59</v>
      </c>
      <c r="K220" s="158">
        <f t="shared" si="78"/>
        <v>489.5367</v>
      </c>
      <c r="L220" s="158">
        <v>0</v>
      </c>
      <c r="M220" s="158">
        <f t="shared" si="80"/>
        <v>489.5367</v>
      </c>
      <c r="N220" s="151"/>
    </row>
    <row r="221" spans="1:14" ht="20.100000000000001" customHeight="1" outlineLevel="1">
      <c r="A221" s="15" t="s">
        <v>217</v>
      </c>
      <c r="B221" s="15">
        <v>79460</v>
      </c>
      <c r="C221" s="15" t="s">
        <v>84</v>
      </c>
      <c r="D221" s="57" t="s">
        <v>574</v>
      </c>
      <c r="E221" s="15" t="s">
        <v>85</v>
      </c>
      <c r="F221" s="53">
        <v>172.17</v>
      </c>
      <c r="G221" s="155">
        <f t="shared" si="79"/>
        <v>23.483401499999999</v>
      </c>
      <c r="H221" s="156">
        <f t="shared" si="76"/>
        <v>12.6449085</v>
      </c>
      <c r="I221" s="157">
        <f t="shared" si="77"/>
        <v>36.128309999999999</v>
      </c>
      <c r="J221" s="158">
        <v>49.97</v>
      </c>
      <c r="K221" s="158">
        <f t="shared" si="78"/>
        <v>8603.3348999999998</v>
      </c>
      <c r="L221" s="158">
        <v>0</v>
      </c>
      <c r="M221" s="158">
        <f t="shared" si="80"/>
        <v>8603.3348999999998</v>
      </c>
      <c r="N221" s="151"/>
    </row>
    <row r="222" spans="1:14" ht="20.100000000000001" customHeight="1" outlineLevel="1">
      <c r="A222" s="64"/>
      <c r="B222" s="65"/>
      <c r="C222" s="65"/>
      <c r="D222" s="65"/>
      <c r="E222" s="65"/>
      <c r="F222" s="76"/>
      <c r="G222" s="76"/>
      <c r="H222" s="76"/>
      <c r="I222" s="77" t="s">
        <v>210</v>
      </c>
      <c r="J222" s="75"/>
      <c r="K222" s="75">
        <f>SUM(K216:K221)</f>
        <v>82899.602299999999</v>
      </c>
      <c r="L222" s="75">
        <f t="shared" ref="L222:M222" si="81">SUM(L216:L221)</f>
        <v>0</v>
      </c>
      <c r="M222" s="75">
        <f t="shared" si="81"/>
        <v>82899.602299999999</v>
      </c>
      <c r="N222" s="151"/>
    </row>
    <row r="223" spans="1:14" s="58" customFormat="1" ht="20.100000000000001" customHeight="1">
      <c r="A223" s="59"/>
      <c r="B223" s="59"/>
      <c r="C223" s="59"/>
      <c r="D223" s="24"/>
      <c r="E223" s="59"/>
      <c r="F223" s="42"/>
      <c r="G223" s="42"/>
      <c r="H223" s="42"/>
      <c r="I223" s="41"/>
      <c r="J223" s="8"/>
      <c r="K223" s="8"/>
      <c r="L223" s="8"/>
      <c r="M223" s="8"/>
      <c r="N223" s="151"/>
    </row>
    <row r="224" spans="1:14" ht="20.100000000000001" customHeight="1">
      <c r="A224" s="37">
        <v>12</v>
      </c>
      <c r="B224" s="37"/>
      <c r="C224" s="37"/>
      <c r="D224" s="21" t="s">
        <v>45</v>
      </c>
      <c r="E224" s="21"/>
      <c r="F224" s="70"/>
      <c r="G224" s="70"/>
      <c r="H224" s="70"/>
      <c r="I224" s="70"/>
      <c r="J224" s="70"/>
      <c r="K224" s="74"/>
      <c r="L224" s="74"/>
      <c r="M224" s="74"/>
      <c r="N224" s="151"/>
    </row>
    <row r="225" spans="1:14" s="58" customFormat="1" ht="20.100000000000001" customHeight="1" outlineLevel="1">
      <c r="A225" s="38" t="s">
        <v>6</v>
      </c>
      <c r="B225" s="38"/>
      <c r="C225" s="62"/>
      <c r="D225" s="29" t="s">
        <v>16</v>
      </c>
      <c r="E225" s="27"/>
      <c r="F225" s="53"/>
      <c r="G225" s="53"/>
      <c r="H225" s="53"/>
      <c r="I225" s="83"/>
      <c r="J225" s="73"/>
      <c r="K225" s="73"/>
      <c r="L225" s="73"/>
      <c r="M225" s="73"/>
      <c r="N225" s="151"/>
    </row>
    <row r="226" spans="1:14" s="58" customFormat="1" ht="20.100000000000001" customHeight="1" outlineLevel="1">
      <c r="A226" s="26" t="s">
        <v>814</v>
      </c>
      <c r="B226" s="26">
        <v>89401</v>
      </c>
      <c r="C226" s="26" t="s">
        <v>84</v>
      </c>
      <c r="D226" s="63" t="s">
        <v>495</v>
      </c>
      <c r="E226" s="62" t="s">
        <v>97</v>
      </c>
      <c r="F226" s="53">
        <v>36.78</v>
      </c>
      <c r="G226" s="155">
        <f t="shared" ref="G226" si="82">(I226*65%)</f>
        <v>3.0687735000000003</v>
      </c>
      <c r="H226" s="156">
        <f t="shared" ref="H226:H289" si="83">(I226*35%)</f>
        <v>1.6524165</v>
      </c>
      <c r="I226" s="157">
        <f t="shared" ref="I226:I289" si="84">J226*(1-$J$10)</f>
        <v>4.72119</v>
      </c>
      <c r="J226" s="158">
        <v>6.53</v>
      </c>
      <c r="K226" s="158">
        <f t="shared" ref="K226:K257" si="85">J226*F226</f>
        <v>240.17340000000002</v>
      </c>
      <c r="L226" s="158">
        <v>0</v>
      </c>
      <c r="M226" s="158">
        <f>K226</f>
        <v>240.17340000000002</v>
      </c>
      <c r="N226" s="151"/>
    </row>
    <row r="227" spans="1:14" s="58" customFormat="1" ht="20.100000000000001" customHeight="1" outlineLevel="1">
      <c r="A227" s="26" t="s">
        <v>815</v>
      </c>
      <c r="B227" s="26">
        <v>89446</v>
      </c>
      <c r="C227" s="26" t="s">
        <v>84</v>
      </c>
      <c r="D227" s="63" t="s">
        <v>496</v>
      </c>
      <c r="E227" s="62" t="s">
        <v>97</v>
      </c>
      <c r="F227" s="53">
        <v>275.11</v>
      </c>
      <c r="G227" s="155">
        <f t="shared" ref="G227:G290" si="86">(I227*65%)</f>
        <v>2.0348834999999998</v>
      </c>
      <c r="H227" s="156">
        <f t="shared" si="83"/>
        <v>1.0957064999999999</v>
      </c>
      <c r="I227" s="157">
        <f t="shared" si="84"/>
        <v>3.1305899999999998</v>
      </c>
      <c r="J227" s="158">
        <v>4.33</v>
      </c>
      <c r="K227" s="158">
        <f t="shared" si="85"/>
        <v>1191.2263</v>
      </c>
      <c r="L227" s="158">
        <v>0</v>
      </c>
      <c r="M227" s="158">
        <f t="shared" ref="M227:M290" si="87">K227</f>
        <v>1191.2263</v>
      </c>
      <c r="N227" s="151"/>
    </row>
    <row r="228" spans="1:14" s="58" customFormat="1" ht="20.100000000000001" customHeight="1" outlineLevel="1">
      <c r="A228" s="26" t="s">
        <v>1036</v>
      </c>
      <c r="B228" s="26">
        <v>89447</v>
      </c>
      <c r="C228" s="26" t="s">
        <v>84</v>
      </c>
      <c r="D228" s="63" t="s">
        <v>497</v>
      </c>
      <c r="E228" s="62" t="s">
        <v>97</v>
      </c>
      <c r="F228" s="53">
        <v>16.43</v>
      </c>
      <c r="G228" s="155">
        <f t="shared" si="86"/>
        <v>4.0979640000000002</v>
      </c>
      <c r="H228" s="156">
        <f t="shared" si="83"/>
        <v>2.2065959999999998</v>
      </c>
      <c r="I228" s="157">
        <f t="shared" si="84"/>
        <v>6.3045600000000004</v>
      </c>
      <c r="J228" s="158">
        <v>8.7200000000000006</v>
      </c>
      <c r="K228" s="158">
        <f t="shared" si="85"/>
        <v>143.2696</v>
      </c>
      <c r="L228" s="158">
        <v>0</v>
      </c>
      <c r="M228" s="158">
        <f t="shared" si="87"/>
        <v>143.2696</v>
      </c>
      <c r="N228" s="151"/>
    </row>
    <row r="229" spans="1:14" s="58" customFormat="1" ht="20.100000000000001" customHeight="1" outlineLevel="1">
      <c r="A229" s="26" t="s">
        <v>1037</v>
      </c>
      <c r="B229" s="26">
        <v>89449</v>
      </c>
      <c r="C229" s="26" t="s">
        <v>84</v>
      </c>
      <c r="D229" s="63" t="s">
        <v>552</v>
      </c>
      <c r="E229" s="62" t="s">
        <v>97</v>
      </c>
      <c r="F229" s="53">
        <v>115.77</v>
      </c>
      <c r="G229" s="155">
        <f t="shared" si="86"/>
        <v>7.2795255000000001</v>
      </c>
      <c r="H229" s="156">
        <f t="shared" si="83"/>
        <v>3.9197444999999997</v>
      </c>
      <c r="I229" s="157">
        <f t="shared" si="84"/>
        <v>11.19927</v>
      </c>
      <c r="J229" s="158">
        <v>15.49</v>
      </c>
      <c r="K229" s="158">
        <f t="shared" si="85"/>
        <v>1793.2773</v>
      </c>
      <c r="L229" s="158">
        <v>0</v>
      </c>
      <c r="M229" s="158">
        <f t="shared" si="87"/>
        <v>1793.2773</v>
      </c>
      <c r="N229" s="151"/>
    </row>
    <row r="230" spans="1:14" s="58" customFormat="1" ht="20.100000000000001" customHeight="1" outlineLevel="1">
      <c r="A230" s="26" t="s">
        <v>1038</v>
      </c>
      <c r="B230" s="26">
        <v>89450</v>
      </c>
      <c r="C230" s="62" t="s">
        <v>84</v>
      </c>
      <c r="D230" s="63" t="s">
        <v>553</v>
      </c>
      <c r="E230" s="62" t="s">
        <v>97</v>
      </c>
      <c r="F230" s="53">
        <v>42.95</v>
      </c>
      <c r="G230" s="155">
        <f t="shared" si="86"/>
        <v>11.142514500000001</v>
      </c>
      <c r="H230" s="156">
        <f t="shared" si="83"/>
        <v>5.9998155000000004</v>
      </c>
      <c r="I230" s="157">
        <f t="shared" si="84"/>
        <v>17.142330000000001</v>
      </c>
      <c r="J230" s="158">
        <v>23.71</v>
      </c>
      <c r="K230" s="158">
        <f t="shared" si="85"/>
        <v>1018.3445000000002</v>
      </c>
      <c r="L230" s="158">
        <v>0</v>
      </c>
      <c r="M230" s="158">
        <f t="shared" si="87"/>
        <v>1018.3445000000002</v>
      </c>
      <c r="N230" s="151"/>
    </row>
    <row r="231" spans="1:14" s="58" customFormat="1" ht="20.100000000000001" customHeight="1" outlineLevel="1">
      <c r="A231" s="26" t="s">
        <v>1039</v>
      </c>
      <c r="B231" s="26">
        <v>89451</v>
      </c>
      <c r="C231" s="62" t="s">
        <v>84</v>
      </c>
      <c r="D231" s="63" t="s">
        <v>554</v>
      </c>
      <c r="E231" s="62" t="s">
        <v>97</v>
      </c>
      <c r="F231" s="53">
        <v>50.33</v>
      </c>
      <c r="G231" s="155">
        <f t="shared" si="86"/>
        <v>15.536547000000001</v>
      </c>
      <c r="H231" s="156">
        <f t="shared" si="83"/>
        <v>8.3658330000000003</v>
      </c>
      <c r="I231" s="157">
        <f t="shared" si="84"/>
        <v>23.902380000000001</v>
      </c>
      <c r="J231" s="158">
        <v>33.06</v>
      </c>
      <c r="K231" s="158">
        <f t="shared" si="85"/>
        <v>1663.9098000000001</v>
      </c>
      <c r="L231" s="158">
        <v>0</v>
      </c>
      <c r="M231" s="158">
        <f t="shared" si="87"/>
        <v>1663.9098000000001</v>
      </c>
      <c r="N231" s="151"/>
    </row>
    <row r="232" spans="1:14" s="58" customFormat="1" ht="20.100000000000001" customHeight="1" outlineLevel="1">
      <c r="A232" s="26" t="s">
        <v>1040</v>
      </c>
      <c r="B232" s="26">
        <v>89452</v>
      </c>
      <c r="C232" s="62" t="s">
        <v>84</v>
      </c>
      <c r="D232" s="63" t="s">
        <v>555</v>
      </c>
      <c r="E232" s="62" t="s">
        <v>97</v>
      </c>
      <c r="F232" s="53">
        <v>94.74</v>
      </c>
      <c r="G232" s="155">
        <f t="shared" si="86"/>
        <v>19.474727999999999</v>
      </c>
      <c r="H232" s="156">
        <f t="shared" si="83"/>
        <v>10.486391999999999</v>
      </c>
      <c r="I232" s="157">
        <f t="shared" si="84"/>
        <v>29.961119999999998</v>
      </c>
      <c r="J232" s="158">
        <v>41.44</v>
      </c>
      <c r="K232" s="158">
        <f t="shared" si="85"/>
        <v>3926.0255999999995</v>
      </c>
      <c r="L232" s="158">
        <v>0</v>
      </c>
      <c r="M232" s="158">
        <f t="shared" si="87"/>
        <v>3926.0255999999995</v>
      </c>
      <c r="N232" s="151"/>
    </row>
    <row r="233" spans="1:14" s="58" customFormat="1" ht="20.100000000000001" customHeight="1" outlineLevel="1">
      <c r="A233" s="26" t="s">
        <v>1041</v>
      </c>
      <c r="B233" s="26">
        <v>89714</v>
      </c>
      <c r="C233" s="62" t="s">
        <v>84</v>
      </c>
      <c r="D233" s="63" t="s">
        <v>556</v>
      </c>
      <c r="E233" s="62" t="s">
        <v>97</v>
      </c>
      <c r="F233" s="53">
        <v>46.4</v>
      </c>
      <c r="G233" s="155">
        <f t="shared" si="86"/>
        <v>21.016164</v>
      </c>
      <c r="H233" s="156">
        <f t="shared" si="83"/>
        <v>11.316395999999999</v>
      </c>
      <c r="I233" s="157">
        <f t="shared" si="84"/>
        <v>32.332560000000001</v>
      </c>
      <c r="J233" s="158">
        <v>44.72</v>
      </c>
      <c r="K233" s="158">
        <f t="shared" si="85"/>
        <v>2075.0079999999998</v>
      </c>
      <c r="L233" s="158">
        <v>0</v>
      </c>
      <c r="M233" s="158">
        <f t="shared" si="87"/>
        <v>2075.0079999999998</v>
      </c>
      <c r="N233" s="151"/>
    </row>
    <row r="234" spans="1:14" s="58" customFormat="1" ht="30" customHeight="1" outlineLevel="1">
      <c r="A234" s="26" t="s">
        <v>1042</v>
      </c>
      <c r="B234" s="26">
        <v>94715</v>
      </c>
      <c r="C234" s="62" t="s">
        <v>84</v>
      </c>
      <c r="D234" s="63" t="s">
        <v>955</v>
      </c>
      <c r="E234" s="62" t="s">
        <v>79</v>
      </c>
      <c r="F234" s="53">
        <v>4</v>
      </c>
      <c r="G234" s="155">
        <f t="shared" si="86"/>
        <v>131.03145900000001</v>
      </c>
      <c r="H234" s="156">
        <f t="shared" si="83"/>
        <v>70.555400999999989</v>
      </c>
      <c r="I234" s="157">
        <f t="shared" si="84"/>
        <v>201.58686</v>
      </c>
      <c r="J234" s="158">
        <v>278.82</v>
      </c>
      <c r="K234" s="158">
        <f t="shared" si="85"/>
        <v>1115.28</v>
      </c>
      <c r="L234" s="158">
        <v>0</v>
      </c>
      <c r="M234" s="158">
        <f t="shared" si="87"/>
        <v>1115.28</v>
      </c>
      <c r="N234" s="151"/>
    </row>
    <row r="235" spans="1:14" s="58" customFormat="1" ht="30" customHeight="1" outlineLevel="1">
      <c r="A235" s="26" t="s">
        <v>1043</v>
      </c>
      <c r="B235" s="26">
        <v>94714</v>
      </c>
      <c r="C235" s="62" t="s">
        <v>84</v>
      </c>
      <c r="D235" s="63" t="s">
        <v>542</v>
      </c>
      <c r="E235" s="62" t="s">
        <v>79</v>
      </c>
      <c r="F235" s="53">
        <v>4</v>
      </c>
      <c r="G235" s="155">
        <f t="shared" si="86"/>
        <v>94.088689500000015</v>
      </c>
      <c r="H235" s="156">
        <f t="shared" si="83"/>
        <v>50.663140500000004</v>
      </c>
      <c r="I235" s="157">
        <f t="shared" si="84"/>
        <v>144.75183000000001</v>
      </c>
      <c r="J235" s="158">
        <v>200.21</v>
      </c>
      <c r="K235" s="158">
        <f t="shared" si="85"/>
        <v>800.84</v>
      </c>
      <c r="L235" s="158">
        <v>0</v>
      </c>
      <c r="M235" s="158">
        <f t="shared" si="87"/>
        <v>800.84</v>
      </c>
      <c r="N235" s="151"/>
    </row>
    <row r="236" spans="1:14" s="58" customFormat="1" ht="30" customHeight="1" outlineLevel="1">
      <c r="A236" s="26" t="s">
        <v>1044</v>
      </c>
      <c r="B236" s="26">
        <v>94709</v>
      </c>
      <c r="C236" s="62" t="s">
        <v>84</v>
      </c>
      <c r="D236" s="63" t="s">
        <v>543</v>
      </c>
      <c r="E236" s="62" t="s">
        <v>79</v>
      </c>
      <c r="F236" s="53">
        <v>1</v>
      </c>
      <c r="G236" s="155">
        <f t="shared" si="86"/>
        <v>11.283499500000001</v>
      </c>
      <c r="H236" s="156">
        <f t="shared" si="83"/>
        <v>6.0757304999999997</v>
      </c>
      <c r="I236" s="157">
        <f t="shared" si="84"/>
        <v>17.35923</v>
      </c>
      <c r="J236" s="158">
        <v>24.01</v>
      </c>
      <c r="K236" s="158">
        <f t="shared" si="85"/>
        <v>24.01</v>
      </c>
      <c r="L236" s="158">
        <v>0</v>
      </c>
      <c r="M236" s="158">
        <f t="shared" si="87"/>
        <v>24.01</v>
      </c>
      <c r="N236" s="151"/>
    </row>
    <row r="237" spans="1:14" s="58" customFormat="1" ht="30" customHeight="1" outlineLevel="1">
      <c r="A237" s="26" t="s">
        <v>1045</v>
      </c>
      <c r="B237" s="26">
        <v>89616</v>
      </c>
      <c r="C237" s="62" t="s">
        <v>84</v>
      </c>
      <c r="D237" s="63" t="s">
        <v>545</v>
      </c>
      <c r="E237" s="62" t="s">
        <v>79</v>
      </c>
      <c r="F237" s="53">
        <v>4</v>
      </c>
      <c r="G237" s="155">
        <f t="shared" si="86"/>
        <v>15.216981000000001</v>
      </c>
      <c r="H237" s="156">
        <f t="shared" si="83"/>
        <v>8.193759</v>
      </c>
      <c r="I237" s="157">
        <f t="shared" si="84"/>
        <v>23.410740000000001</v>
      </c>
      <c r="J237" s="158">
        <v>32.380000000000003</v>
      </c>
      <c r="K237" s="158">
        <f t="shared" si="85"/>
        <v>129.52000000000001</v>
      </c>
      <c r="L237" s="158">
        <v>0</v>
      </c>
      <c r="M237" s="158">
        <f t="shared" si="87"/>
        <v>129.52000000000001</v>
      </c>
      <c r="N237" s="151"/>
    </row>
    <row r="238" spans="1:14" s="58" customFormat="1" ht="30" customHeight="1" outlineLevel="1">
      <c r="A238" s="26" t="s">
        <v>1046</v>
      </c>
      <c r="B238" s="26">
        <v>89422</v>
      </c>
      <c r="C238" s="62" t="s">
        <v>84</v>
      </c>
      <c r="D238" s="63" t="s">
        <v>544</v>
      </c>
      <c r="E238" s="62" t="s">
        <v>79</v>
      </c>
      <c r="F238" s="53">
        <v>3</v>
      </c>
      <c r="G238" s="155">
        <f t="shared" si="86"/>
        <v>1.4568449999999999</v>
      </c>
      <c r="H238" s="156">
        <f t="shared" si="83"/>
        <v>0.7844549999999999</v>
      </c>
      <c r="I238" s="157">
        <f t="shared" si="84"/>
        <v>2.2412999999999998</v>
      </c>
      <c r="J238" s="158">
        <v>3.1</v>
      </c>
      <c r="K238" s="158">
        <f t="shared" si="85"/>
        <v>9.3000000000000007</v>
      </c>
      <c r="L238" s="158">
        <v>0</v>
      </c>
      <c r="M238" s="158">
        <f t="shared" si="87"/>
        <v>9.3000000000000007</v>
      </c>
      <c r="N238" s="151"/>
    </row>
    <row r="239" spans="1:14" s="58" customFormat="1" ht="30" customHeight="1" outlineLevel="1">
      <c r="A239" s="26" t="s">
        <v>1047</v>
      </c>
      <c r="B239" s="26">
        <v>89538</v>
      </c>
      <c r="C239" s="62" t="s">
        <v>84</v>
      </c>
      <c r="D239" s="63" t="s">
        <v>546</v>
      </c>
      <c r="E239" s="62" t="s">
        <v>79</v>
      </c>
      <c r="F239" s="53">
        <v>81</v>
      </c>
      <c r="G239" s="155">
        <f t="shared" si="86"/>
        <v>1.4568449999999999</v>
      </c>
      <c r="H239" s="156">
        <f t="shared" si="83"/>
        <v>0.7844549999999999</v>
      </c>
      <c r="I239" s="157">
        <f t="shared" si="84"/>
        <v>2.2412999999999998</v>
      </c>
      <c r="J239" s="158">
        <v>3.1</v>
      </c>
      <c r="K239" s="158">
        <f t="shared" si="85"/>
        <v>251.1</v>
      </c>
      <c r="L239" s="158">
        <v>0</v>
      </c>
      <c r="M239" s="158">
        <f t="shared" si="87"/>
        <v>251.1</v>
      </c>
      <c r="N239" s="151"/>
    </row>
    <row r="240" spans="1:14" s="58" customFormat="1" ht="30" customHeight="1" outlineLevel="1">
      <c r="A240" s="26" t="s">
        <v>1048</v>
      </c>
      <c r="B240" s="26">
        <v>89553</v>
      </c>
      <c r="C240" s="62" t="s">
        <v>84</v>
      </c>
      <c r="D240" s="63" t="s">
        <v>547</v>
      </c>
      <c r="E240" s="62" t="s">
        <v>79</v>
      </c>
      <c r="F240" s="53">
        <v>2</v>
      </c>
      <c r="G240" s="155">
        <f t="shared" si="86"/>
        <v>2.095977</v>
      </c>
      <c r="H240" s="156">
        <f t="shared" si="83"/>
        <v>1.128603</v>
      </c>
      <c r="I240" s="157">
        <f t="shared" si="84"/>
        <v>3.22458</v>
      </c>
      <c r="J240" s="158">
        <v>4.46</v>
      </c>
      <c r="K240" s="158">
        <f t="shared" si="85"/>
        <v>8.92</v>
      </c>
      <c r="L240" s="158">
        <v>0</v>
      </c>
      <c r="M240" s="158">
        <f>K240</f>
        <v>8.92</v>
      </c>
      <c r="N240" s="151"/>
    </row>
    <row r="241" spans="1:14" s="58" customFormat="1" ht="30" customHeight="1" outlineLevel="1">
      <c r="A241" s="26" t="s">
        <v>1049</v>
      </c>
      <c r="B241" s="26">
        <v>89596</v>
      </c>
      <c r="C241" s="62" t="s">
        <v>84</v>
      </c>
      <c r="D241" s="63" t="s">
        <v>548</v>
      </c>
      <c r="E241" s="62" t="s">
        <v>79</v>
      </c>
      <c r="F241" s="53">
        <v>36</v>
      </c>
      <c r="G241" s="155">
        <f t="shared" si="86"/>
        <v>3.8817869999999997</v>
      </c>
      <c r="H241" s="156">
        <f t="shared" si="83"/>
        <v>2.0901929999999997</v>
      </c>
      <c r="I241" s="157">
        <f t="shared" si="84"/>
        <v>5.9719799999999994</v>
      </c>
      <c r="J241" s="158">
        <v>8.26</v>
      </c>
      <c r="K241" s="158">
        <f t="shared" si="85"/>
        <v>297.36</v>
      </c>
      <c r="L241" s="158">
        <v>0</v>
      </c>
      <c r="M241" s="158">
        <f t="shared" si="87"/>
        <v>297.36</v>
      </c>
      <c r="N241" s="151"/>
    </row>
    <row r="242" spans="1:14" s="58" customFormat="1" ht="30" customHeight="1" outlineLevel="1">
      <c r="A242" s="26" t="s">
        <v>1050</v>
      </c>
      <c r="B242" s="26">
        <v>89610</v>
      </c>
      <c r="C242" s="62" t="s">
        <v>84</v>
      </c>
      <c r="D242" s="63" t="s">
        <v>549</v>
      </c>
      <c r="E242" s="62" t="s">
        <v>79</v>
      </c>
      <c r="F242" s="53">
        <v>16</v>
      </c>
      <c r="G242" s="155">
        <f t="shared" si="86"/>
        <v>6.9082650000000001</v>
      </c>
      <c r="H242" s="156">
        <f t="shared" si="83"/>
        <v>3.7198349999999998</v>
      </c>
      <c r="I242" s="157">
        <f t="shared" si="84"/>
        <v>10.6281</v>
      </c>
      <c r="J242" s="158">
        <v>14.7</v>
      </c>
      <c r="K242" s="158">
        <f t="shared" si="85"/>
        <v>235.2</v>
      </c>
      <c r="L242" s="158">
        <v>0</v>
      </c>
      <c r="M242" s="158">
        <f t="shared" si="87"/>
        <v>235.2</v>
      </c>
      <c r="N242" s="151"/>
    </row>
    <row r="243" spans="1:14" s="58" customFormat="1" ht="30" customHeight="1" outlineLevel="1">
      <c r="A243" s="26" t="s">
        <v>1051</v>
      </c>
      <c r="B243" s="26">
        <v>89613</v>
      </c>
      <c r="C243" s="62" t="s">
        <v>84</v>
      </c>
      <c r="D243" s="63" t="s">
        <v>550</v>
      </c>
      <c r="E243" s="62" t="s">
        <v>79</v>
      </c>
      <c r="F243" s="53">
        <v>4</v>
      </c>
      <c r="G243" s="155">
        <f t="shared" si="86"/>
        <v>9.9394425000000002</v>
      </c>
      <c r="H243" s="156">
        <f t="shared" si="83"/>
        <v>5.3520074999999991</v>
      </c>
      <c r="I243" s="157">
        <f t="shared" si="84"/>
        <v>15.291449999999999</v>
      </c>
      <c r="J243" s="158">
        <v>21.15</v>
      </c>
      <c r="K243" s="158">
        <f t="shared" si="85"/>
        <v>84.6</v>
      </c>
      <c r="L243" s="158">
        <v>0</v>
      </c>
      <c r="M243" s="158">
        <f t="shared" si="87"/>
        <v>84.6</v>
      </c>
      <c r="N243" s="151"/>
    </row>
    <row r="244" spans="1:14" s="58" customFormat="1" ht="30" customHeight="1" outlineLevel="1">
      <c r="A244" s="26" t="s">
        <v>1052</v>
      </c>
      <c r="B244" s="26">
        <v>89616</v>
      </c>
      <c r="C244" s="62" t="s">
        <v>84</v>
      </c>
      <c r="D244" s="63" t="s">
        <v>551</v>
      </c>
      <c r="E244" s="62" t="s">
        <v>79</v>
      </c>
      <c r="F244" s="53">
        <v>4</v>
      </c>
      <c r="G244" s="155">
        <f t="shared" si="86"/>
        <v>15.216981000000001</v>
      </c>
      <c r="H244" s="156">
        <f t="shared" si="83"/>
        <v>8.193759</v>
      </c>
      <c r="I244" s="157">
        <f t="shared" si="84"/>
        <v>23.410740000000001</v>
      </c>
      <c r="J244" s="158">
        <v>32.380000000000003</v>
      </c>
      <c r="K244" s="158">
        <f t="shared" si="85"/>
        <v>129.52000000000001</v>
      </c>
      <c r="L244" s="158">
        <v>0</v>
      </c>
      <c r="M244" s="158">
        <f t="shared" si="87"/>
        <v>129.52000000000001</v>
      </c>
      <c r="N244" s="151"/>
    </row>
    <row r="245" spans="1:14" s="58" customFormat="1" ht="20.100000000000001" customHeight="1" outlineLevel="1">
      <c r="A245" s="26" t="s">
        <v>1053</v>
      </c>
      <c r="B245" s="26">
        <v>89380</v>
      </c>
      <c r="C245" s="62" t="s">
        <v>84</v>
      </c>
      <c r="D245" s="63" t="s">
        <v>500</v>
      </c>
      <c r="E245" s="62" t="s">
        <v>79</v>
      </c>
      <c r="F245" s="53">
        <v>1</v>
      </c>
      <c r="G245" s="155">
        <f t="shared" si="86"/>
        <v>2.4014445000000002</v>
      </c>
      <c r="H245" s="156">
        <f t="shared" si="83"/>
        <v>1.2930855000000001</v>
      </c>
      <c r="I245" s="157">
        <f t="shared" si="84"/>
        <v>3.6945300000000003</v>
      </c>
      <c r="J245" s="158">
        <v>5.1100000000000003</v>
      </c>
      <c r="K245" s="158">
        <f t="shared" si="85"/>
        <v>5.1100000000000003</v>
      </c>
      <c r="L245" s="158">
        <v>0</v>
      </c>
      <c r="M245" s="158">
        <f t="shared" si="87"/>
        <v>5.1100000000000003</v>
      </c>
      <c r="N245" s="151"/>
    </row>
    <row r="246" spans="1:14" s="58" customFormat="1" ht="20.100000000000001" customHeight="1" outlineLevel="1">
      <c r="A246" s="26" t="s">
        <v>1054</v>
      </c>
      <c r="B246" s="26">
        <v>89605</v>
      </c>
      <c r="C246" s="62" t="s">
        <v>84</v>
      </c>
      <c r="D246" s="63" t="s">
        <v>501</v>
      </c>
      <c r="E246" s="62" t="s">
        <v>79</v>
      </c>
      <c r="F246" s="53">
        <v>24</v>
      </c>
      <c r="G246" s="155">
        <f t="shared" si="86"/>
        <v>7.5098010000000004</v>
      </c>
      <c r="H246" s="156">
        <f t="shared" si="83"/>
        <v>4.0437389999999995</v>
      </c>
      <c r="I246" s="157">
        <f t="shared" si="84"/>
        <v>11.55354</v>
      </c>
      <c r="J246" s="158">
        <v>15.98</v>
      </c>
      <c r="K246" s="158">
        <f t="shared" si="85"/>
        <v>383.52</v>
      </c>
      <c r="L246" s="158">
        <v>0</v>
      </c>
      <c r="M246" s="158">
        <f t="shared" si="87"/>
        <v>383.52</v>
      </c>
      <c r="N246" s="151"/>
    </row>
    <row r="247" spans="1:14" s="58" customFormat="1" ht="20.100000000000001" customHeight="1" outlineLevel="1">
      <c r="A247" s="26" t="s">
        <v>1055</v>
      </c>
      <c r="B247" s="26" t="s">
        <v>833</v>
      </c>
      <c r="C247" s="62" t="s">
        <v>106</v>
      </c>
      <c r="D247" s="63" t="s">
        <v>502</v>
      </c>
      <c r="E247" s="62" t="s">
        <v>79</v>
      </c>
      <c r="F247" s="53">
        <v>3</v>
      </c>
      <c r="G247" s="155">
        <f t="shared" si="86"/>
        <v>17.552632500000001</v>
      </c>
      <c r="H247" s="156">
        <f t="shared" si="83"/>
        <v>9.4514174999999998</v>
      </c>
      <c r="I247" s="157">
        <f t="shared" si="84"/>
        <v>27.004049999999999</v>
      </c>
      <c r="J247" s="158">
        <v>37.35</v>
      </c>
      <c r="K247" s="158">
        <f t="shared" si="85"/>
        <v>112.05000000000001</v>
      </c>
      <c r="L247" s="158">
        <v>0</v>
      </c>
      <c r="M247" s="158">
        <f t="shared" si="87"/>
        <v>112.05000000000001</v>
      </c>
      <c r="N247" s="151"/>
    </row>
    <row r="248" spans="1:14" s="58" customFormat="1" ht="20.100000000000001" customHeight="1" outlineLevel="1">
      <c r="A248" s="26" t="s">
        <v>1056</v>
      </c>
      <c r="B248" s="26" t="s">
        <v>835</v>
      </c>
      <c r="C248" s="62" t="s">
        <v>106</v>
      </c>
      <c r="D248" s="63" t="s">
        <v>503</v>
      </c>
      <c r="E248" s="62" t="s">
        <v>79</v>
      </c>
      <c r="F248" s="53">
        <v>7</v>
      </c>
      <c r="G248" s="155">
        <f t="shared" si="86"/>
        <v>19.333742999999998</v>
      </c>
      <c r="H248" s="156">
        <f t="shared" si="83"/>
        <v>10.410476999999998</v>
      </c>
      <c r="I248" s="157">
        <f t="shared" si="84"/>
        <v>29.744219999999999</v>
      </c>
      <c r="J248" s="158">
        <v>41.14</v>
      </c>
      <c r="K248" s="158">
        <f t="shared" si="85"/>
        <v>287.98</v>
      </c>
      <c r="L248" s="158">
        <v>0</v>
      </c>
      <c r="M248" s="158">
        <f t="shared" si="87"/>
        <v>287.98</v>
      </c>
      <c r="N248" s="151"/>
    </row>
    <row r="249" spans="1:14" s="58" customFormat="1" ht="19.5" customHeight="1" outlineLevel="1">
      <c r="A249" s="26" t="s">
        <v>1057</v>
      </c>
      <c r="B249" s="190" t="s">
        <v>836</v>
      </c>
      <c r="C249" s="62" t="s">
        <v>106</v>
      </c>
      <c r="D249" s="63" t="s">
        <v>946</v>
      </c>
      <c r="E249" s="62" t="s">
        <v>79</v>
      </c>
      <c r="F249" s="53">
        <v>2</v>
      </c>
      <c r="G249" s="155">
        <f t="shared" si="86"/>
        <v>44.692244999999993</v>
      </c>
      <c r="H249" s="156">
        <f t="shared" si="83"/>
        <v>24.065054999999994</v>
      </c>
      <c r="I249" s="157">
        <f t="shared" si="84"/>
        <v>68.757299999999987</v>
      </c>
      <c r="J249" s="158">
        <v>95.1</v>
      </c>
      <c r="K249" s="158">
        <f t="shared" si="85"/>
        <v>190.2</v>
      </c>
      <c r="L249" s="158">
        <v>0</v>
      </c>
      <c r="M249" s="158">
        <f>K249</f>
        <v>190.2</v>
      </c>
      <c r="N249" s="151"/>
    </row>
    <row r="250" spans="1:14" s="58" customFormat="1" ht="20.100000000000001" customHeight="1" outlineLevel="1">
      <c r="A250" s="26" t="s">
        <v>1058</v>
      </c>
      <c r="B250" s="26" t="s">
        <v>829</v>
      </c>
      <c r="C250" s="62" t="s">
        <v>106</v>
      </c>
      <c r="D250" s="63" t="s">
        <v>504</v>
      </c>
      <c r="E250" s="62" t="s">
        <v>79</v>
      </c>
      <c r="F250" s="53">
        <v>30</v>
      </c>
      <c r="G250" s="155">
        <f t="shared" si="86"/>
        <v>4.5256185000000002</v>
      </c>
      <c r="H250" s="156">
        <f t="shared" si="83"/>
        <v>2.4368715000000001</v>
      </c>
      <c r="I250" s="157">
        <f t="shared" si="84"/>
        <v>6.9624900000000007</v>
      </c>
      <c r="J250" s="158">
        <v>9.6300000000000008</v>
      </c>
      <c r="K250" s="158">
        <f t="shared" si="85"/>
        <v>288.90000000000003</v>
      </c>
      <c r="L250" s="158">
        <v>0</v>
      </c>
      <c r="M250" s="158">
        <f t="shared" si="87"/>
        <v>288.90000000000003</v>
      </c>
      <c r="N250" s="151"/>
    </row>
    <row r="251" spans="1:14" s="58" customFormat="1" ht="20.100000000000001" customHeight="1" outlineLevel="1">
      <c r="A251" s="26" t="s">
        <v>1059</v>
      </c>
      <c r="B251" s="26" t="s">
        <v>830</v>
      </c>
      <c r="C251" s="62" t="s">
        <v>106</v>
      </c>
      <c r="D251" s="63" t="s">
        <v>505</v>
      </c>
      <c r="E251" s="62" t="s">
        <v>79</v>
      </c>
      <c r="F251" s="53">
        <v>2</v>
      </c>
      <c r="G251" s="155">
        <f t="shared" si="86"/>
        <v>4.5867120000000003</v>
      </c>
      <c r="H251" s="156">
        <f t="shared" si="83"/>
        <v>2.4697679999999997</v>
      </c>
      <c r="I251" s="157">
        <f t="shared" si="84"/>
        <v>7.0564799999999996</v>
      </c>
      <c r="J251" s="158">
        <v>9.76</v>
      </c>
      <c r="K251" s="158">
        <f t="shared" si="85"/>
        <v>19.52</v>
      </c>
      <c r="L251" s="158">
        <v>0</v>
      </c>
      <c r="M251" s="158">
        <f t="shared" si="87"/>
        <v>19.52</v>
      </c>
      <c r="N251" s="151"/>
    </row>
    <row r="252" spans="1:14" s="58" customFormat="1" ht="20.100000000000001" customHeight="1" outlineLevel="1">
      <c r="A252" s="26" t="s">
        <v>1060</v>
      </c>
      <c r="B252" s="26" t="s">
        <v>831</v>
      </c>
      <c r="C252" s="62" t="s">
        <v>106</v>
      </c>
      <c r="D252" s="63" t="s">
        <v>506</v>
      </c>
      <c r="E252" s="62" t="s">
        <v>79</v>
      </c>
      <c r="F252" s="53">
        <v>5</v>
      </c>
      <c r="G252" s="155">
        <f t="shared" si="86"/>
        <v>8.1019379999999988</v>
      </c>
      <c r="H252" s="156">
        <f t="shared" si="83"/>
        <v>4.3625819999999988</v>
      </c>
      <c r="I252" s="157">
        <f t="shared" si="84"/>
        <v>12.464519999999998</v>
      </c>
      <c r="J252" s="158">
        <v>17.239999999999998</v>
      </c>
      <c r="K252" s="158">
        <f t="shared" si="85"/>
        <v>86.199999999999989</v>
      </c>
      <c r="L252" s="158">
        <v>0</v>
      </c>
      <c r="M252" s="158">
        <f t="shared" si="87"/>
        <v>86.199999999999989</v>
      </c>
      <c r="N252" s="151"/>
    </row>
    <row r="253" spans="1:14" s="58" customFormat="1" ht="20.100000000000001" customHeight="1" outlineLevel="1">
      <c r="A253" s="26" t="s">
        <v>1061</v>
      </c>
      <c r="B253" s="26" t="s">
        <v>832</v>
      </c>
      <c r="C253" s="62" t="s">
        <v>106</v>
      </c>
      <c r="D253" s="63" t="s">
        <v>507</v>
      </c>
      <c r="E253" s="62" t="s">
        <v>79</v>
      </c>
      <c r="F253" s="53">
        <v>15</v>
      </c>
      <c r="G253" s="155">
        <f t="shared" si="86"/>
        <v>14.643642</v>
      </c>
      <c r="H253" s="156">
        <f t="shared" si="83"/>
        <v>7.8850379999999989</v>
      </c>
      <c r="I253" s="157">
        <f t="shared" si="84"/>
        <v>22.528679999999998</v>
      </c>
      <c r="J253" s="158">
        <v>31.16</v>
      </c>
      <c r="K253" s="158">
        <f t="shared" si="85"/>
        <v>467.4</v>
      </c>
      <c r="L253" s="158">
        <v>0</v>
      </c>
      <c r="M253" s="158">
        <f t="shared" si="87"/>
        <v>467.4</v>
      </c>
      <c r="N253" s="151"/>
    </row>
    <row r="254" spans="1:14" s="58" customFormat="1" ht="20.100000000000001" customHeight="1" outlineLevel="1">
      <c r="A254" s="26" t="s">
        <v>1062</v>
      </c>
      <c r="B254" s="26" t="s">
        <v>834</v>
      </c>
      <c r="C254" s="62" t="s">
        <v>106</v>
      </c>
      <c r="D254" s="63" t="s">
        <v>508</v>
      </c>
      <c r="E254" s="62" t="s">
        <v>79</v>
      </c>
      <c r="F254" s="53">
        <v>4</v>
      </c>
      <c r="G254" s="155">
        <f t="shared" si="86"/>
        <v>14.347573500000001</v>
      </c>
      <c r="H254" s="156">
        <f t="shared" si="83"/>
        <v>7.7256164999999992</v>
      </c>
      <c r="I254" s="157">
        <f t="shared" si="84"/>
        <v>22.07319</v>
      </c>
      <c r="J254" s="158">
        <v>30.53</v>
      </c>
      <c r="K254" s="158">
        <f t="shared" si="85"/>
        <v>122.12</v>
      </c>
      <c r="L254" s="158">
        <v>0</v>
      </c>
      <c r="M254" s="158">
        <f t="shared" si="87"/>
        <v>122.12</v>
      </c>
      <c r="N254" s="151"/>
    </row>
    <row r="255" spans="1:14" s="58" customFormat="1" ht="20.100000000000001" customHeight="1" outlineLevel="1">
      <c r="A255" s="26" t="s">
        <v>1063</v>
      </c>
      <c r="B255" s="26">
        <v>89485</v>
      </c>
      <c r="C255" s="62" t="s">
        <v>84</v>
      </c>
      <c r="D255" s="63" t="s">
        <v>509</v>
      </c>
      <c r="E255" s="62" t="s">
        <v>79</v>
      </c>
      <c r="F255" s="53">
        <v>6</v>
      </c>
      <c r="G255" s="155">
        <f t="shared" si="86"/>
        <v>2.0066864999999998</v>
      </c>
      <c r="H255" s="156">
        <f t="shared" si="83"/>
        <v>1.0805234999999997</v>
      </c>
      <c r="I255" s="157">
        <f t="shared" si="84"/>
        <v>3.0872099999999998</v>
      </c>
      <c r="J255" s="158">
        <v>4.2699999999999996</v>
      </c>
      <c r="K255" s="158">
        <f t="shared" si="85"/>
        <v>25.619999999999997</v>
      </c>
      <c r="L255" s="158">
        <v>0</v>
      </c>
      <c r="M255" s="158">
        <f t="shared" si="87"/>
        <v>25.619999999999997</v>
      </c>
      <c r="N255" s="151"/>
    </row>
    <row r="256" spans="1:14" s="58" customFormat="1" ht="20.100000000000001" customHeight="1" outlineLevel="1">
      <c r="A256" s="26" t="s">
        <v>1064</v>
      </c>
      <c r="B256" s="26">
        <v>89493</v>
      </c>
      <c r="C256" s="62" t="s">
        <v>84</v>
      </c>
      <c r="D256" s="63" t="s">
        <v>510</v>
      </c>
      <c r="E256" s="62" t="s">
        <v>79</v>
      </c>
      <c r="F256" s="53">
        <v>2</v>
      </c>
      <c r="G256" s="155">
        <f t="shared" si="86"/>
        <v>3.2755514999999997</v>
      </c>
      <c r="H256" s="156">
        <f t="shared" si="83"/>
        <v>1.7637584999999998</v>
      </c>
      <c r="I256" s="157">
        <f t="shared" si="84"/>
        <v>5.0393099999999995</v>
      </c>
      <c r="J256" s="158">
        <v>6.97</v>
      </c>
      <c r="K256" s="158">
        <f t="shared" si="85"/>
        <v>13.94</v>
      </c>
      <c r="L256" s="158">
        <v>0</v>
      </c>
      <c r="M256" s="158">
        <f t="shared" si="87"/>
        <v>13.94</v>
      </c>
      <c r="N256" s="151"/>
    </row>
    <row r="257" spans="1:14" s="58" customFormat="1" ht="20.100000000000001" customHeight="1" outlineLevel="1">
      <c r="A257" s="26" t="s">
        <v>1065</v>
      </c>
      <c r="B257" s="26">
        <v>89502</v>
      </c>
      <c r="C257" s="62" t="s">
        <v>84</v>
      </c>
      <c r="D257" s="63" t="s">
        <v>511</v>
      </c>
      <c r="E257" s="62" t="s">
        <v>79</v>
      </c>
      <c r="F257" s="53">
        <v>2</v>
      </c>
      <c r="G257" s="155">
        <f t="shared" si="86"/>
        <v>5.5924050000000003</v>
      </c>
      <c r="H257" s="156">
        <f t="shared" si="83"/>
        <v>3.0112949999999996</v>
      </c>
      <c r="I257" s="157">
        <f t="shared" si="84"/>
        <v>8.6036999999999999</v>
      </c>
      <c r="J257" s="158">
        <v>11.9</v>
      </c>
      <c r="K257" s="158">
        <f t="shared" si="85"/>
        <v>23.8</v>
      </c>
      <c r="L257" s="158">
        <v>0</v>
      </c>
      <c r="M257" s="158">
        <f t="shared" si="87"/>
        <v>23.8</v>
      </c>
      <c r="N257" s="151"/>
    </row>
    <row r="258" spans="1:14" s="58" customFormat="1" ht="20.100000000000001" customHeight="1" outlineLevel="1">
      <c r="A258" s="26" t="s">
        <v>1066</v>
      </c>
      <c r="B258" s="26">
        <v>89515</v>
      </c>
      <c r="C258" s="62" t="s">
        <v>84</v>
      </c>
      <c r="D258" s="63" t="s">
        <v>512</v>
      </c>
      <c r="E258" s="62" t="s">
        <v>79</v>
      </c>
      <c r="F258" s="53">
        <v>2</v>
      </c>
      <c r="G258" s="155">
        <f t="shared" si="86"/>
        <v>28.1829015</v>
      </c>
      <c r="H258" s="156">
        <f t="shared" si="83"/>
        <v>15.175408499999998</v>
      </c>
      <c r="I258" s="157">
        <f t="shared" si="84"/>
        <v>43.358309999999996</v>
      </c>
      <c r="J258" s="158">
        <v>59.97</v>
      </c>
      <c r="K258" s="158">
        <f t="shared" ref="K258:K289" si="88">J258*F258</f>
        <v>119.94</v>
      </c>
      <c r="L258" s="158">
        <v>0</v>
      </c>
      <c r="M258" s="158">
        <f t="shared" si="87"/>
        <v>119.94</v>
      </c>
      <c r="N258" s="151"/>
    </row>
    <row r="259" spans="1:14" s="58" customFormat="1" ht="20.100000000000001" customHeight="1" outlineLevel="1">
      <c r="A259" s="26" t="s">
        <v>1067</v>
      </c>
      <c r="B259" s="26">
        <v>89523</v>
      </c>
      <c r="C259" s="62" t="s">
        <v>84</v>
      </c>
      <c r="D259" s="63" t="s">
        <v>513</v>
      </c>
      <c r="E259" s="62" t="s">
        <v>79</v>
      </c>
      <c r="F259" s="53">
        <v>2</v>
      </c>
      <c r="G259" s="155">
        <f t="shared" si="86"/>
        <v>31.956600000000002</v>
      </c>
      <c r="H259" s="156">
        <f t="shared" si="83"/>
        <v>17.2074</v>
      </c>
      <c r="I259" s="157">
        <f t="shared" si="84"/>
        <v>49.164000000000001</v>
      </c>
      <c r="J259" s="158">
        <v>68</v>
      </c>
      <c r="K259" s="158">
        <f t="shared" si="88"/>
        <v>136</v>
      </c>
      <c r="L259" s="158">
        <v>0</v>
      </c>
      <c r="M259" s="158">
        <f t="shared" si="87"/>
        <v>136</v>
      </c>
      <c r="N259" s="151"/>
    </row>
    <row r="260" spans="1:14" s="58" customFormat="1" ht="20.100000000000001" customHeight="1" outlineLevel="1">
      <c r="A260" s="26" t="s">
        <v>1068</v>
      </c>
      <c r="B260" s="26">
        <v>89358</v>
      </c>
      <c r="C260" s="62" t="s">
        <v>84</v>
      </c>
      <c r="D260" s="63" t="s">
        <v>515</v>
      </c>
      <c r="E260" s="62" t="s">
        <v>79</v>
      </c>
      <c r="F260" s="53">
        <v>3</v>
      </c>
      <c r="G260" s="155">
        <f t="shared" si="86"/>
        <v>2.8431974999999996</v>
      </c>
      <c r="H260" s="156">
        <f t="shared" si="83"/>
        <v>1.5309524999999997</v>
      </c>
      <c r="I260" s="157">
        <f t="shared" si="84"/>
        <v>4.3741499999999993</v>
      </c>
      <c r="J260" s="158">
        <v>6.05</v>
      </c>
      <c r="K260" s="158">
        <f t="shared" si="88"/>
        <v>18.149999999999999</v>
      </c>
      <c r="L260" s="158">
        <v>0</v>
      </c>
      <c r="M260" s="158">
        <f t="shared" si="87"/>
        <v>18.149999999999999</v>
      </c>
      <c r="N260" s="151"/>
    </row>
    <row r="261" spans="1:14" s="58" customFormat="1" ht="20.100000000000001" customHeight="1" outlineLevel="1">
      <c r="A261" s="26" t="s">
        <v>1069</v>
      </c>
      <c r="B261" s="26">
        <v>89362</v>
      </c>
      <c r="C261" s="62" t="s">
        <v>84</v>
      </c>
      <c r="D261" s="63" t="s">
        <v>516</v>
      </c>
      <c r="E261" s="62" t="s">
        <v>79</v>
      </c>
      <c r="F261" s="53">
        <v>151</v>
      </c>
      <c r="G261" s="155">
        <f t="shared" si="86"/>
        <v>3.4024380000000001</v>
      </c>
      <c r="H261" s="156">
        <f t="shared" si="83"/>
        <v>1.8320819999999998</v>
      </c>
      <c r="I261" s="157">
        <f t="shared" si="84"/>
        <v>5.2345199999999998</v>
      </c>
      <c r="J261" s="158">
        <v>7.24</v>
      </c>
      <c r="K261" s="158">
        <f t="shared" si="88"/>
        <v>1093.24</v>
      </c>
      <c r="L261" s="158">
        <v>0</v>
      </c>
      <c r="M261" s="158">
        <f t="shared" si="87"/>
        <v>1093.24</v>
      </c>
      <c r="N261" s="151"/>
    </row>
    <row r="262" spans="1:14" s="58" customFormat="1" ht="20.100000000000001" customHeight="1" outlineLevel="1">
      <c r="A262" s="26" t="s">
        <v>1070</v>
      </c>
      <c r="B262" s="26">
        <v>89367</v>
      </c>
      <c r="C262" s="62" t="s">
        <v>84</v>
      </c>
      <c r="D262" s="63" t="s">
        <v>517</v>
      </c>
      <c r="E262" s="62" t="s">
        <v>79</v>
      </c>
      <c r="F262" s="53">
        <v>3</v>
      </c>
      <c r="G262" s="155">
        <f t="shared" si="86"/>
        <v>4.5444165000000005</v>
      </c>
      <c r="H262" s="156">
        <f t="shared" si="83"/>
        <v>2.4469935</v>
      </c>
      <c r="I262" s="157">
        <f t="shared" si="84"/>
        <v>6.9914100000000001</v>
      </c>
      <c r="J262" s="158">
        <v>9.67</v>
      </c>
      <c r="K262" s="158">
        <f t="shared" si="88"/>
        <v>29.009999999999998</v>
      </c>
      <c r="L262" s="158">
        <v>0</v>
      </c>
      <c r="M262" s="158">
        <f t="shared" si="87"/>
        <v>29.009999999999998</v>
      </c>
      <c r="N262" s="151"/>
    </row>
    <row r="263" spans="1:14" s="58" customFormat="1" ht="20.100000000000001" customHeight="1" outlineLevel="1">
      <c r="A263" s="26" t="s">
        <v>1071</v>
      </c>
      <c r="B263" s="26">
        <v>89501</v>
      </c>
      <c r="C263" s="62" t="s">
        <v>84</v>
      </c>
      <c r="D263" s="63" t="s">
        <v>518</v>
      </c>
      <c r="E263" s="62" t="s">
        <v>79</v>
      </c>
      <c r="F263" s="53">
        <v>20</v>
      </c>
      <c r="G263" s="155">
        <f t="shared" si="86"/>
        <v>5.0989575</v>
      </c>
      <c r="H263" s="156">
        <f t="shared" si="83"/>
        <v>2.7455924999999999</v>
      </c>
      <c r="I263" s="157">
        <f t="shared" si="84"/>
        <v>7.8445499999999999</v>
      </c>
      <c r="J263" s="158">
        <v>10.85</v>
      </c>
      <c r="K263" s="158">
        <f t="shared" si="88"/>
        <v>217</v>
      </c>
      <c r="L263" s="158">
        <v>0</v>
      </c>
      <c r="M263" s="158">
        <f>K263</f>
        <v>217</v>
      </c>
      <c r="N263" s="151"/>
    </row>
    <row r="264" spans="1:14" s="58" customFormat="1" ht="20.100000000000001" customHeight="1" outlineLevel="1">
      <c r="A264" s="26" t="s">
        <v>1072</v>
      </c>
      <c r="B264" s="26">
        <v>89505</v>
      </c>
      <c r="C264" s="62" t="s">
        <v>84</v>
      </c>
      <c r="D264" s="63" t="s">
        <v>519</v>
      </c>
      <c r="E264" s="62" t="s">
        <v>79</v>
      </c>
      <c r="F264" s="53">
        <v>11</v>
      </c>
      <c r="G264" s="155">
        <f t="shared" si="86"/>
        <v>13.5204615</v>
      </c>
      <c r="H264" s="156">
        <f t="shared" si="83"/>
        <v>7.280248499999999</v>
      </c>
      <c r="I264" s="157">
        <f t="shared" si="84"/>
        <v>20.800709999999999</v>
      </c>
      <c r="J264" s="158">
        <v>28.77</v>
      </c>
      <c r="K264" s="158">
        <f t="shared" si="88"/>
        <v>316.46999999999997</v>
      </c>
      <c r="L264" s="158">
        <v>0</v>
      </c>
      <c r="M264" s="158">
        <f t="shared" si="87"/>
        <v>316.46999999999997</v>
      </c>
      <c r="N264" s="151"/>
    </row>
    <row r="265" spans="1:14" s="58" customFormat="1" ht="20.100000000000001" customHeight="1" outlineLevel="1">
      <c r="A265" s="26" t="s">
        <v>1073</v>
      </c>
      <c r="B265" s="26">
        <v>89521</v>
      </c>
      <c r="C265" s="62" t="s">
        <v>84</v>
      </c>
      <c r="D265" s="63" t="s">
        <v>520</v>
      </c>
      <c r="E265" s="62" t="s">
        <v>79</v>
      </c>
      <c r="F265" s="53">
        <v>2</v>
      </c>
      <c r="G265" s="155">
        <f t="shared" si="86"/>
        <v>41.059531499999999</v>
      </c>
      <c r="H265" s="156">
        <f t="shared" si="83"/>
        <v>22.108978499999999</v>
      </c>
      <c r="I265" s="157">
        <f t="shared" si="84"/>
        <v>63.168509999999998</v>
      </c>
      <c r="J265" s="158">
        <v>87.37</v>
      </c>
      <c r="K265" s="158">
        <f t="shared" si="88"/>
        <v>174.74</v>
      </c>
      <c r="L265" s="158">
        <v>0</v>
      </c>
      <c r="M265" s="158">
        <f t="shared" si="87"/>
        <v>174.74</v>
      </c>
      <c r="N265" s="151"/>
    </row>
    <row r="266" spans="1:14" s="58" customFormat="1" ht="20.100000000000001" customHeight="1" outlineLevel="1">
      <c r="A266" s="26" t="s">
        <v>1074</v>
      </c>
      <c r="B266" s="26">
        <v>89521</v>
      </c>
      <c r="C266" s="62" t="s">
        <v>84</v>
      </c>
      <c r="D266" s="63" t="s">
        <v>521</v>
      </c>
      <c r="E266" s="62" t="s">
        <v>79</v>
      </c>
      <c r="F266" s="53">
        <v>10</v>
      </c>
      <c r="G266" s="155">
        <f t="shared" si="86"/>
        <v>41.059531499999999</v>
      </c>
      <c r="H266" s="156">
        <f t="shared" si="83"/>
        <v>22.108978499999999</v>
      </c>
      <c r="I266" s="157">
        <f t="shared" si="84"/>
        <v>63.168509999999998</v>
      </c>
      <c r="J266" s="158">
        <v>87.37</v>
      </c>
      <c r="K266" s="158">
        <f t="shared" si="88"/>
        <v>873.7</v>
      </c>
      <c r="L266" s="158">
        <v>0</v>
      </c>
      <c r="M266" s="158">
        <f>K266</f>
        <v>873.7</v>
      </c>
      <c r="N266" s="151"/>
    </row>
    <row r="267" spans="1:14" s="58" customFormat="1" ht="20.100000000000001" customHeight="1" outlineLevel="1">
      <c r="A267" s="26" t="s">
        <v>1075</v>
      </c>
      <c r="B267" s="26">
        <v>89529</v>
      </c>
      <c r="C267" s="62" t="s">
        <v>84</v>
      </c>
      <c r="D267" s="63" t="s">
        <v>514</v>
      </c>
      <c r="E267" s="62" t="s">
        <v>79</v>
      </c>
      <c r="F267" s="53">
        <v>7</v>
      </c>
      <c r="G267" s="155">
        <f t="shared" si="86"/>
        <v>14.629543499999999</v>
      </c>
      <c r="H267" s="156">
        <f t="shared" si="83"/>
        <v>7.8774464999999987</v>
      </c>
      <c r="I267" s="157">
        <f t="shared" si="84"/>
        <v>22.506989999999998</v>
      </c>
      <c r="J267" s="158">
        <v>31.13</v>
      </c>
      <c r="K267" s="158">
        <f t="shared" si="88"/>
        <v>217.91</v>
      </c>
      <c r="L267" s="158">
        <v>0</v>
      </c>
      <c r="M267" s="158">
        <f t="shared" si="87"/>
        <v>217.91</v>
      </c>
      <c r="N267" s="151"/>
    </row>
    <row r="268" spans="1:14" s="58" customFormat="1" ht="20.100000000000001" customHeight="1" outlineLevel="1">
      <c r="A268" s="26" t="s">
        <v>1076</v>
      </c>
      <c r="B268" s="26">
        <v>89645</v>
      </c>
      <c r="C268" s="62" t="s">
        <v>84</v>
      </c>
      <c r="D268" s="63" t="s">
        <v>522</v>
      </c>
      <c r="E268" s="62" t="s">
        <v>79</v>
      </c>
      <c r="F268" s="53">
        <v>3</v>
      </c>
      <c r="G268" s="155">
        <f t="shared" si="86"/>
        <v>10.263707999999999</v>
      </c>
      <c r="H268" s="156">
        <f t="shared" si="83"/>
        <v>5.5266119999999992</v>
      </c>
      <c r="I268" s="157">
        <f t="shared" si="84"/>
        <v>15.790319999999999</v>
      </c>
      <c r="J268" s="158">
        <v>21.84</v>
      </c>
      <c r="K268" s="158">
        <f t="shared" si="88"/>
        <v>65.52</v>
      </c>
      <c r="L268" s="158">
        <v>0</v>
      </c>
      <c r="M268" s="158">
        <f t="shared" si="87"/>
        <v>65.52</v>
      </c>
      <c r="N268" s="151"/>
    </row>
    <row r="269" spans="1:14" s="58" customFormat="1" ht="20.100000000000001" customHeight="1" outlineLevel="1">
      <c r="A269" s="26" t="s">
        <v>1077</v>
      </c>
      <c r="B269" s="26">
        <v>89412</v>
      </c>
      <c r="C269" s="62" t="s">
        <v>84</v>
      </c>
      <c r="D269" s="63" t="s">
        <v>541</v>
      </c>
      <c r="E269" s="62" t="s">
        <v>79</v>
      </c>
      <c r="F269" s="53">
        <v>5</v>
      </c>
      <c r="G269" s="155">
        <f t="shared" si="86"/>
        <v>2.9324880000000002</v>
      </c>
      <c r="H269" s="156">
        <f t="shared" si="83"/>
        <v>1.579032</v>
      </c>
      <c r="I269" s="157">
        <f t="shared" si="84"/>
        <v>4.51152</v>
      </c>
      <c r="J269" s="158">
        <v>6.24</v>
      </c>
      <c r="K269" s="158">
        <f t="shared" si="88"/>
        <v>31.200000000000003</v>
      </c>
      <c r="L269" s="158">
        <v>0</v>
      </c>
      <c r="M269" s="158">
        <f t="shared" si="87"/>
        <v>31.200000000000003</v>
      </c>
      <c r="N269" s="151"/>
    </row>
    <row r="270" spans="1:14" s="58" customFormat="1" ht="30" customHeight="1" outlineLevel="1">
      <c r="A270" s="26" t="s">
        <v>1078</v>
      </c>
      <c r="B270" s="26">
        <v>90373</v>
      </c>
      <c r="C270" s="62" t="s">
        <v>84</v>
      </c>
      <c r="D270" s="63" t="s">
        <v>536</v>
      </c>
      <c r="E270" s="62" t="s">
        <v>79</v>
      </c>
      <c r="F270" s="53">
        <v>7</v>
      </c>
      <c r="G270" s="155">
        <f t="shared" si="86"/>
        <v>5.4420209999999996</v>
      </c>
      <c r="H270" s="156">
        <f t="shared" si="83"/>
        <v>2.9303189999999995</v>
      </c>
      <c r="I270" s="157">
        <f t="shared" si="84"/>
        <v>8.3723399999999994</v>
      </c>
      <c r="J270" s="158">
        <v>11.58</v>
      </c>
      <c r="K270" s="158">
        <f t="shared" si="88"/>
        <v>81.06</v>
      </c>
      <c r="L270" s="158">
        <v>0</v>
      </c>
      <c r="M270" s="158">
        <f t="shared" si="87"/>
        <v>81.06</v>
      </c>
      <c r="N270" s="151"/>
    </row>
    <row r="271" spans="1:14" s="58" customFormat="1" ht="30" customHeight="1" outlineLevel="1">
      <c r="A271" s="26" t="s">
        <v>1079</v>
      </c>
      <c r="B271" s="26">
        <v>89645</v>
      </c>
      <c r="C271" s="62" t="s">
        <v>84</v>
      </c>
      <c r="D271" s="63" t="s">
        <v>537</v>
      </c>
      <c r="E271" s="62" t="s">
        <v>79</v>
      </c>
      <c r="F271" s="53">
        <v>88</v>
      </c>
      <c r="G271" s="155">
        <f t="shared" si="86"/>
        <v>10.263707999999999</v>
      </c>
      <c r="H271" s="156">
        <f t="shared" si="83"/>
        <v>5.5266119999999992</v>
      </c>
      <c r="I271" s="157">
        <f t="shared" si="84"/>
        <v>15.790319999999999</v>
      </c>
      <c r="J271" s="158">
        <v>21.84</v>
      </c>
      <c r="K271" s="158">
        <f t="shared" si="88"/>
        <v>1921.92</v>
      </c>
      <c r="L271" s="158">
        <v>0</v>
      </c>
      <c r="M271" s="158">
        <f t="shared" si="87"/>
        <v>1921.92</v>
      </c>
      <c r="N271" s="151"/>
    </row>
    <row r="272" spans="1:14" s="58" customFormat="1" ht="20.100000000000001" customHeight="1" outlineLevel="1">
      <c r="A272" s="26" t="s">
        <v>1080</v>
      </c>
      <c r="B272" s="26">
        <v>89424</v>
      </c>
      <c r="C272" s="26" t="s">
        <v>84</v>
      </c>
      <c r="D272" s="25" t="s">
        <v>494</v>
      </c>
      <c r="E272" s="62" t="s">
        <v>79</v>
      </c>
      <c r="F272" s="53">
        <v>15</v>
      </c>
      <c r="G272" s="155">
        <f t="shared" si="86"/>
        <v>1.5743325000000001</v>
      </c>
      <c r="H272" s="156">
        <f t="shared" si="83"/>
        <v>0.84771750000000001</v>
      </c>
      <c r="I272" s="157">
        <f t="shared" si="84"/>
        <v>2.42205</v>
      </c>
      <c r="J272" s="158">
        <v>3.35</v>
      </c>
      <c r="K272" s="158">
        <f t="shared" si="88"/>
        <v>50.25</v>
      </c>
      <c r="L272" s="158">
        <v>0</v>
      </c>
      <c r="M272" s="158">
        <f t="shared" si="87"/>
        <v>50.25</v>
      </c>
      <c r="N272" s="151"/>
    </row>
    <row r="273" spans="1:14" s="58" customFormat="1" ht="20.100000000000001" customHeight="1" outlineLevel="1">
      <c r="A273" s="26" t="s">
        <v>1081</v>
      </c>
      <c r="B273" s="62">
        <v>89980</v>
      </c>
      <c r="C273" s="62" t="s">
        <v>84</v>
      </c>
      <c r="D273" s="63" t="s">
        <v>538</v>
      </c>
      <c r="E273" s="62" t="s">
        <v>79</v>
      </c>
      <c r="F273" s="53">
        <v>14</v>
      </c>
      <c r="G273" s="155">
        <f t="shared" si="86"/>
        <v>3.3413444999999999</v>
      </c>
      <c r="H273" s="156">
        <f t="shared" si="83"/>
        <v>1.7991854999999999</v>
      </c>
      <c r="I273" s="157">
        <f t="shared" si="84"/>
        <v>5.14053</v>
      </c>
      <c r="J273" s="158">
        <v>7.11</v>
      </c>
      <c r="K273" s="158">
        <f t="shared" si="88"/>
        <v>99.54</v>
      </c>
      <c r="L273" s="158">
        <v>0</v>
      </c>
      <c r="M273" s="158">
        <f t="shared" si="87"/>
        <v>99.54</v>
      </c>
      <c r="N273" s="151"/>
    </row>
    <row r="274" spans="1:14" s="58" customFormat="1" ht="20.100000000000001" customHeight="1" outlineLevel="1">
      <c r="A274" s="26" t="s">
        <v>1082</v>
      </c>
      <c r="B274" s="26">
        <v>89395</v>
      </c>
      <c r="C274" s="62" t="s">
        <v>84</v>
      </c>
      <c r="D274" s="63" t="s">
        <v>524</v>
      </c>
      <c r="E274" s="62" t="s">
        <v>79</v>
      </c>
      <c r="F274" s="53">
        <v>37</v>
      </c>
      <c r="G274" s="155">
        <f t="shared" si="86"/>
        <v>4.7229975000000008</v>
      </c>
      <c r="H274" s="156">
        <f t="shared" si="83"/>
        <v>2.5431525000000001</v>
      </c>
      <c r="I274" s="157">
        <f t="shared" si="84"/>
        <v>7.2661500000000006</v>
      </c>
      <c r="J274" s="158">
        <v>10.050000000000001</v>
      </c>
      <c r="K274" s="158">
        <f t="shared" si="88"/>
        <v>371.85</v>
      </c>
      <c r="L274" s="158">
        <v>0</v>
      </c>
      <c r="M274" s="158">
        <f t="shared" si="87"/>
        <v>371.85</v>
      </c>
      <c r="N274" s="151"/>
    </row>
    <row r="275" spans="1:14" s="58" customFormat="1" ht="20.100000000000001" customHeight="1" outlineLevel="1">
      <c r="A275" s="26" t="s">
        <v>1083</v>
      </c>
      <c r="B275" s="26">
        <v>89443</v>
      </c>
      <c r="C275" s="62" t="s">
        <v>84</v>
      </c>
      <c r="D275" s="63" t="s">
        <v>525</v>
      </c>
      <c r="E275" s="62" t="s">
        <v>79</v>
      </c>
      <c r="F275" s="53">
        <v>1</v>
      </c>
      <c r="G275" s="155">
        <f t="shared" si="86"/>
        <v>4.6525050000000006</v>
      </c>
      <c r="H275" s="156">
        <f t="shared" si="83"/>
        <v>2.5051950000000001</v>
      </c>
      <c r="I275" s="157">
        <f t="shared" si="84"/>
        <v>7.1577000000000002</v>
      </c>
      <c r="J275" s="158">
        <v>9.9</v>
      </c>
      <c r="K275" s="158">
        <f t="shared" si="88"/>
        <v>9.9</v>
      </c>
      <c r="L275" s="158">
        <v>0</v>
      </c>
      <c r="M275" s="158">
        <f t="shared" si="87"/>
        <v>9.9</v>
      </c>
      <c r="N275" s="151"/>
    </row>
    <row r="276" spans="1:14" s="58" customFormat="1" ht="20.100000000000001" customHeight="1" outlineLevel="1">
      <c r="A276" s="26" t="s">
        <v>1084</v>
      </c>
      <c r="B276" s="26">
        <v>89625</v>
      </c>
      <c r="C276" s="62" t="s">
        <v>84</v>
      </c>
      <c r="D276" s="63" t="s">
        <v>526</v>
      </c>
      <c r="E276" s="62" t="s">
        <v>79</v>
      </c>
      <c r="F276" s="53">
        <v>13</v>
      </c>
      <c r="G276" s="155">
        <f t="shared" si="86"/>
        <v>7.7964704999999999</v>
      </c>
      <c r="H276" s="156">
        <f t="shared" si="83"/>
        <v>4.1980994999999997</v>
      </c>
      <c r="I276" s="157">
        <f t="shared" si="84"/>
        <v>11.99457</v>
      </c>
      <c r="J276" s="158">
        <v>16.59</v>
      </c>
      <c r="K276" s="158">
        <f t="shared" si="88"/>
        <v>215.67</v>
      </c>
      <c r="L276" s="158">
        <v>0</v>
      </c>
      <c r="M276" s="158">
        <f t="shared" si="87"/>
        <v>215.67</v>
      </c>
      <c r="N276" s="151"/>
    </row>
    <row r="277" spans="1:14" s="58" customFormat="1" ht="20.100000000000001" customHeight="1" outlineLevel="1">
      <c r="A277" s="26" t="s">
        <v>1085</v>
      </c>
      <c r="B277" s="26">
        <v>89628</v>
      </c>
      <c r="C277" s="62" t="s">
        <v>84</v>
      </c>
      <c r="D277" s="63" t="s">
        <v>527</v>
      </c>
      <c r="E277" s="62" t="s">
        <v>79</v>
      </c>
      <c r="F277" s="53">
        <v>12</v>
      </c>
      <c r="G277" s="155">
        <f t="shared" si="86"/>
        <v>15.113591999999999</v>
      </c>
      <c r="H277" s="156">
        <f t="shared" si="83"/>
        <v>8.138087999999998</v>
      </c>
      <c r="I277" s="157">
        <f t="shared" si="84"/>
        <v>23.251679999999997</v>
      </c>
      <c r="J277" s="158">
        <v>32.159999999999997</v>
      </c>
      <c r="K277" s="158">
        <f t="shared" si="88"/>
        <v>385.91999999999996</v>
      </c>
      <c r="L277" s="158">
        <v>0</v>
      </c>
      <c r="M277" s="158">
        <f t="shared" si="87"/>
        <v>385.91999999999996</v>
      </c>
      <c r="N277" s="151"/>
    </row>
    <row r="278" spans="1:14" s="58" customFormat="1" ht="20.100000000000001" customHeight="1" outlineLevel="1">
      <c r="A278" s="26" t="s">
        <v>1086</v>
      </c>
      <c r="B278" s="26">
        <v>89566</v>
      </c>
      <c r="C278" s="62" t="s">
        <v>84</v>
      </c>
      <c r="D278" s="63" t="s">
        <v>528</v>
      </c>
      <c r="E278" s="62" t="s">
        <v>79</v>
      </c>
      <c r="F278" s="53">
        <v>3</v>
      </c>
      <c r="G278" s="155">
        <f t="shared" si="86"/>
        <v>14.521455</v>
      </c>
      <c r="H278" s="156">
        <f t="shared" si="83"/>
        <v>7.8192449999999987</v>
      </c>
      <c r="I278" s="157">
        <f t="shared" si="84"/>
        <v>22.340699999999998</v>
      </c>
      <c r="J278" s="158">
        <v>30.9</v>
      </c>
      <c r="K278" s="158">
        <f t="shared" si="88"/>
        <v>92.699999999999989</v>
      </c>
      <c r="L278" s="158">
        <v>0</v>
      </c>
      <c r="M278" s="158">
        <f t="shared" si="87"/>
        <v>92.699999999999989</v>
      </c>
      <c r="N278" s="151"/>
    </row>
    <row r="279" spans="1:14" s="58" customFormat="1" ht="20.100000000000001" customHeight="1" outlineLevel="1">
      <c r="A279" s="26" t="s">
        <v>1087</v>
      </c>
      <c r="B279" s="26">
        <v>89566</v>
      </c>
      <c r="C279" s="62" t="s">
        <v>84</v>
      </c>
      <c r="D279" s="63" t="s">
        <v>529</v>
      </c>
      <c r="E279" s="62" t="s">
        <v>79</v>
      </c>
      <c r="F279" s="53">
        <v>9</v>
      </c>
      <c r="G279" s="155">
        <f t="shared" si="86"/>
        <v>14.521455</v>
      </c>
      <c r="H279" s="156">
        <f t="shared" si="83"/>
        <v>7.8192449999999987</v>
      </c>
      <c r="I279" s="157">
        <f t="shared" si="84"/>
        <v>22.340699999999998</v>
      </c>
      <c r="J279" s="158">
        <v>30.9</v>
      </c>
      <c r="K279" s="158">
        <f t="shared" si="88"/>
        <v>278.09999999999997</v>
      </c>
      <c r="L279" s="158">
        <v>0</v>
      </c>
      <c r="M279" s="158">
        <f>K279</f>
        <v>278.09999999999997</v>
      </c>
      <c r="N279" s="151"/>
    </row>
    <row r="280" spans="1:14" s="58" customFormat="1" ht="20.100000000000001" customHeight="1" outlineLevel="1">
      <c r="A280" s="26" t="s">
        <v>1088</v>
      </c>
      <c r="B280" s="26">
        <v>89559</v>
      </c>
      <c r="C280" s="62" t="s">
        <v>84</v>
      </c>
      <c r="D280" s="63" t="s">
        <v>523</v>
      </c>
      <c r="E280" s="62" t="s">
        <v>79</v>
      </c>
      <c r="F280" s="53">
        <v>2</v>
      </c>
      <c r="G280" s="155">
        <f t="shared" si="86"/>
        <v>19.103467500000001</v>
      </c>
      <c r="H280" s="156">
        <f t="shared" si="83"/>
        <v>10.286482499999998</v>
      </c>
      <c r="I280" s="157">
        <f t="shared" si="84"/>
        <v>29.389949999999999</v>
      </c>
      <c r="J280" s="158">
        <v>40.65</v>
      </c>
      <c r="K280" s="158">
        <f t="shared" si="88"/>
        <v>81.3</v>
      </c>
      <c r="L280" s="158">
        <v>0</v>
      </c>
      <c r="M280" s="158">
        <f t="shared" si="87"/>
        <v>81.3</v>
      </c>
      <c r="N280" s="151"/>
    </row>
    <row r="281" spans="1:14" s="58" customFormat="1" ht="20.100000000000001" customHeight="1" outlineLevel="1">
      <c r="A281" s="26" t="s">
        <v>1089</v>
      </c>
      <c r="B281" s="26">
        <v>89622</v>
      </c>
      <c r="C281" s="62" t="s">
        <v>84</v>
      </c>
      <c r="D281" s="63" t="s">
        <v>530</v>
      </c>
      <c r="E281" s="62" t="s">
        <v>79</v>
      </c>
      <c r="F281" s="53">
        <v>3</v>
      </c>
      <c r="G281" s="155">
        <f t="shared" si="86"/>
        <v>4.9156770000000005</v>
      </c>
      <c r="H281" s="156">
        <f t="shared" si="83"/>
        <v>2.646903</v>
      </c>
      <c r="I281" s="157">
        <f t="shared" si="84"/>
        <v>7.5625800000000005</v>
      </c>
      <c r="J281" s="158">
        <v>10.46</v>
      </c>
      <c r="K281" s="158">
        <f t="shared" si="88"/>
        <v>31.380000000000003</v>
      </c>
      <c r="L281" s="158">
        <v>0</v>
      </c>
      <c r="M281" s="158">
        <f t="shared" si="87"/>
        <v>31.380000000000003</v>
      </c>
      <c r="N281" s="151"/>
    </row>
    <row r="282" spans="1:14" s="58" customFormat="1" ht="20.100000000000001" customHeight="1" outlineLevel="1">
      <c r="A282" s="26" t="s">
        <v>1090</v>
      </c>
      <c r="B282" s="26">
        <v>89627</v>
      </c>
      <c r="C282" s="62" t="s">
        <v>84</v>
      </c>
      <c r="D282" s="63" t="s">
        <v>531</v>
      </c>
      <c r="E282" s="62" t="s">
        <v>79</v>
      </c>
      <c r="F282" s="53">
        <v>28</v>
      </c>
      <c r="G282" s="155">
        <f t="shared" si="86"/>
        <v>7.6742834999999987</v>
      </c>
      <c r="H282" s="156">
        <f t="shared" si="83"/>
        <v>4.1323064999999994</v>
      </c>
      <c r="I282" s="157">
        <f t="shared" si="84"/>
        <v>11.806589999999998</v>
      </c>
      <c r="J282" s="158">
        <v>16.329999999999998</v>
      </c>
      <c r="K282" s="158">
        <f t="shared" si="88"/>
        <v>457.23999999999995</v>
      </c>
      <c r="L282" s="158">
        <v>0</v>
      </c>
      <c r="M282" s="158">
        <f t="shared" si="87"/>
        <v>457.23999999999995</v>
      </c>
      <c r="N282" s="151"/>
    </row>
    <row r="283" spans="1:14" s="58" customFormat="1" ht="20.100000000000001" customHeight="1" outlineLevel="1">
      <c r="A283" s="26" t="s">
        <v>1091</v>
      </c>
      <c r="B283" s="26">
        <v>89626</v>
      </c>
      <c r="C283" s="62" t="s">
        <v>84</v>
      </c>
      <c r="D283" s="63" t="s">
        <v>956</v>
      </c>
      <c r="E283" s="62" t="s">
        <v>79</v>
      </c>
      <c r="F283" s="53">
        <v>1</v>
      </c>
      <c r="G283" s="155">
        <f t="shared" si="86"/>
        <v>9.6856694999999995</v>
      </c>
      <c r="H283" s="156">
        <f t="shared" si="83"/>
        <v>5.2153604999999992</v>
      </c>
      <c r="I283" s="157">
        <f t="shared" si="84"/>
        <v>14.901029999999999</v>
      </c>
      <c r="J283" s="158">
        <v>20.61</v>
      </c>
      <c r="K283" s="158">
        <f t="shared" si="88"/>
        <v>20.61</v>
      </c>
      <c r="L283" s="158">
        <v>0</v>
      </c>
      <c r="M283" s="158">
        <f t="shared" si="87"/>
        <v>20.61</v>
      </c>
      <c r="N283" s="151"/>
    </row>
    <row r="284" spans="1:14" s="58" customFormat="1" ht="20.100000000000001" customHeight="1" outlineLevel="1">
      <c r="A284" s="26" t="s">
        <v>1092</v>
      </c>
      <c r="B284" s="26">
        <v>89630</v>
      </c>
      <c r="C284" s="62" t="s">
        <v>84</v>
      </c>
      <c r="D284" s="63" t="s">
        <v>532</v>
      </c>
      <c r="E284" s="62" t="s">
        <v>79</v>
      </c>
      <c r="F284" s="53">
        <v>11</v>
      </c>
      <c r="G284" s="155">
        <f t="shared" si="86"/>
        <v>23.9345535</v>
      </c>
      <c r="H284" s="156">
        <f t="shared" si="83"/>
        <v>12.887836499999999</v>
      </c>
      <c r="I284" s="157">
        <f t="shared" si="84"/>
        <v>36.822389999999999</v>
      </c>
      <c r="J284" s="158">
        <v>50.93</v>
      </c>
      <c r="K284" s="158">
        <f t="shared" si="88"/>
        <v>560.23</v>
      </c>
      <c r="L284" s="158">
        <v>0</v>
      </c>
      <c r="M284" s="158">
        <f t="shared" si="87"/>
        <v>560.23</v>
      </c>
      <c r="N284" s="151"/>
    </row>
    <row r="285" spans="1:14" s="58" customFormat="1" ht="20.100000000000001" customHeight="1" outlineLevel="1">
      <c r="A285" s="26" t="s">
        <v>1093</v>
      </c>
      <c r="B285" s="26">
        <v>89630</v>
      </c>
      <c r="C285" s="62" t="s">
        <v>84</v>
      </c>
      <c r="D285" s="63" t="s">
        <v>533</v>
      </c>
      <c r="E285" s="62" t="s">
        <v>79</v>
      </c>
      <c r="F285" s="53">
        <v>5</v>
      </c>
      <c r="G285" s="155">
        <f t="shared" si="86"/>
        <v>23.9345535</v>
      </c>
      <c r="H285" s="156">
        <f t="shared" si="83"/>
        <v>12.887836499999999</v>
      </c>
      <c r="I285" s="157">
        <f t="shared" si="84"/>
        <v>36.822389999999999</v>
      </c>
      <c r="J285" s="158">
        <v>50.93</v>
      </c>
      <c r="K285" s="158">
        <f t="shared" si="88"/>
        <v>254.65</v>
      </c>
      <c r="L285" s="158">
        <v>0</v>
      </c>
      <c r="M285" s="158">
        <f t="shared" si="87"/>
        <v>254.65</v>
      </c>
      <c r="N285" s="151"/>
    </row>
    <row r="286" spans="1:14" s="58" customFormat="1" ht="20.100000000000001" customHeight="1" outlineLevel="1">
      <c r="A286" s="26" t="s">
        <v>1094</v>
      </c>
      <c r="B286" s="26">
        <v>89632</v>
      </c>
      <c r="C286" s="62" t="s">
        <v>84</v>
      </c>
      <c r="D286" s="63" t="s">
        <v>534</v>
      </c>
      <c r="E286" s="62" t="s">
        <v>79</v>
      </c>
      <c r="F286" s="53">
        <v>5</v>
      </c>
      <c r="G286" s="155">
        <f t="shared" si="86"/>
        <v>34.795098000000003</v>
      </c>
      <c r="H286" s="156">
        <f t="shared" si="83"/>
        <v>18.735821999999999</v>
      </c>
      <c r="I286" s="157">
        <f t="shared" si="84"/>
        <v>53.530920000000002</v>
      </c>
      <c r="J286" s="158">
        <v>74.040000000000006</v>
      </c>
      <c r="K286" s="158">
        <f t="shared" si="88"/>
        <v>370.20000000000005</v>
      </c>
      <c r="L286" s="158">
        <v>0</v>
      </c>
      <c r="M286" s="158">
        <f t="shared" si="87"/>
        <v>370.20000000000005</v>
      </c>
      <c r="N286" s="151"/>
    </row>
    <row r="287" spans="1:14" s="58" customFormat="1" ht="17.25" customHeight="1" outlineLevel="1">
      <c r="A287" s="26" t="s">
        <v>1095</v>
      </c>
      <c r="B287" s="26">
        <v>89632</v>
      </c>
      <c r="C287" s="62" t="s">
        <v>84</v>
      </c>
      <c r="D287" s="63" t="s">
        <v>535</v>
      </c>
      <c r="E287" s="62" t="s">
        <v>79</v>
      </c>
      <c r="F287" s="53">
        <v>2</v>
      </c>
      <c r="G287" s="155">
        <f t="shared" si="86"/>
        <v>34.795098000000003</v>
      </c>
      <c r="H287" s="156">
        <f t="shared" si="83"/>
        <v>18.735821999999999</v>
      </c>
      <c r="I287" s="157">
        <f t="shared" si="84"/>
        <v>53.530920000000002</v>
      </c>
      <c r="J287" s="158">
        <v>74.040000000000006</v>
      </c>
      <c r="K287" s="158">
        <f t="shared" si="88"/>
        <v>148.08000000000001</v>
      </c>
      <c r="L287" s="158">
        <v>0</v>
      </c>
      <c r="M287" s="158">
        <f t="shared" si="87"/>
        <v>148.08000000000001</v>
      </c>
      <c r="N287" s="151"/>
    </row>
    <row r="288" spans="1:14" s="58" customFormat="1" ht="25.5" outlineLevel="1">
      <c r="A288" s="26" t="s">
        <v>1096</v>
      </c>
      <c r="B288" s="62">
        <v>89394</v>
      </c>
      <c r="C288" s="62" t="s">
        <v>84</v>
      </c>
      <c r="D288" s="63" t="s">
        <v>539</v>
      </c>
      <c r="E288" s="62" t="s">
        <v>79</v>
      </c>
      <c r="F288" s="53">
        <v>20</v>
      </c>
      <c r="G288" s="155">
        <f t="shared" si="86"/>
        <v>7.1103435000000008</v>
      </c>
      <c r="H288" s="156">
        <f t="shared" si="83"/>
        <v>3.8286465000000001</v>
      </c>
      <c r="I288" s="157">
        <f t="shared" si="84"/>
        <v>10.93899</v>
      </c>
      <c r="J288" s="158">
        <v>15.13</v>
      </c>
      <c r="K288" s="158">
        <f t="shared" si="88"/>
        <v>302.60000000000002</v>
      </c>
      <c r="L288" s="158">
        <v>0</v>
      </c>
      <c r="M288" s="158">
        <f t="shared" si="87"/>
        <v>302.60000000000002</v>
      </c>
      <c r="N288" s="151"/>
    </row>
    <row r="289" spans="1:14" s="58" customFormat="1" ht="20.100000000000001" customHeight="1" outlineLevel="1">
      <c r="A289" s="26" t="s">
        <v>1097</v>
      </c>
      <c r="B289" s="26">
        <v>90374</v>
      </c>
      <c r="C289" s="62" t="s">
        <v>84</v>
      </c>
      <c r="D289" s="63" t="s">
        <v>540</v>
      </c>
      <c r="E289" s="62" t="s">
        <v>79</v>
      </c>
      <c r="F289" s="53">
        <v>3</v>
      </c>
      <c r="G289" s="155">
        <f t="shared" si="86"/>
        <v>8.1959280000000003</v>
      </c>
      <c r="H289" s="156">
        <f t="shared" si="83"/>
        <v>4.4131919999999996</v>
      </c>
      <c r="I289" s="157">
        <f t="shared" si="84"/>
        <v>12.609120000000001</v>
      </c>
      <c r="J289" s="158">
        <v>17.440000000000001</v>
      </c>
      <c r="K289" s="158">
        <f t="shared" si="88"/>
        <v>52.320000000000007</v>
      </c>
      <c r="L289" s="158">
        <v>0</v>
      </c>
      <c r="M289" s="158">
        <f t="shared" si="87"/>
        <v>52.320000000000007</v>
      </c>
      <c r="N289" s="151"/>
    </row>
    <row r="290" spans="1:14" s="58" customFormat="1" ht="20.100000000000001" customHeight="1" outlineLevel="1">
      <c r="A290" s="26" t="s">
        <v>1098</v>
      </c>
      <c r="B290" s="26">
        <v>89439</v>
      </c>
      <c r="C290" s="62" t="s">
        <v>84</v>
      </c>
      <c r="D290" s="63" t="s">
        <v>498</v>
      </c>
      <c r="E290" s="62" t="s">
        <v>79</v>
      </c>
      <c r="F290" s="53">
        <v>1</v>
      </c>
      <c r="G290" s="155">
        <f t="shared" si="86"/>
        <v>3.0828719999999996</v>
      </c>
      <c r="H290" s="156">
        <f t="shared" ref="H290:H305" si="89">(I290*35%)</f>
        <v>1.6600079999999997</v>
      </c>
      <c r="I290" s="157">
        <f t="shared" ref="I290:I305" si="90">J290*(1-$J$10)</f>
        <v>4.7428799999999995</v>
      </c>
      <c r="J290" s="158">
        <v>6.56</v>
      </c>
      <c r="K290" s="158">
        <f t="shared" ref="K290:K292" si="91">J290*F290</f>
        <v>6.56</v>
      </c>
      <c r="L290" s="158">
        <v>0</v>
      </c>
      <c r="M290" s="158">
        <f t="shared" si="87"/>
        <v>6.56</v>
      </c>
      <c r="N290" s="151"/>
    </row>
    <row r="291" spans="1:14" s="58" customFormat="1" ht="20.100000000000001" customHeight="1" outlineLevel="1">
      <c r="A291" s="26" t="s">
        <v>1099</v>
      </c>
      <c r="B291" s="26">
        <v>12613</v>
      </c>
      <c r="C291" s="26" t="s">
        <v>84</v>
      </c>
      <c r="D291" s="25" t="s">
        <v>492</v>
      </c>
      <c r="E291" s="62" t="s">
        <v>79</v>
      </c>
      <c r="F291" s="53">
        <v>26</v>
      </c>
      <c r="G291" s="155">
        <f t="shared" ref="G291:G305" si="92">(I291*65%)</f>
        <v>9.1217294999999989</v>
      </c>
      <c r="H291" s="156">
        <f t="shared" si="89"/>
        <v>4.9117004999999994</v>
      </c>
      <c r="I291" s="157">
        <f t="shared" si="90"/>
        <v>14.033429999999999</v>
      </c>
      <c r="J291" s="158">
        <v>19.41</v>
      </c>
      <c r="K291" s="158">
        <f t="shared" si="91"/>
        <v>504.66</v>
      </c>
      <c r="L291" s="158">
        <v>0</v>
      </c>
      <c r="M291" s="158">
        <f t="shared" ref="M291:M294" si="93">K291</f>
        <v>504.66</v>
      </c>
      <c r="N291" s="151"/>
    </row>
    <row r="292" spans="1:14" s="58" customFormat="1" ht="20.100000000000001" customHeight="1" outlineLevel="1">
      <c r="A292" s="26" t="s">
        <v>1100</v>
      </c>
      <c r="B292" s="27"/>
      <c r="C292" s="26" t="s">
        <v>1210</v>
      </c>
      <c r="D292" s="25" t="s">
        <v>493</v>
      </c>
      <c r="E292" s="62" t="s">
        <v>79</v>
      </c>
      <c r="F292" s="53">
        <v>26</v>
      </c>
      <c r="G292" s="155">
        <f t="shared" si="92"/>
        <v>14.2629825</v>
      </c>
      <c r="H292" s="156">
        <f t="shared" si="89"/>
        <v>7.6800674999999989</v>
      </c>
      <c r="I292" s="157">
        <f t="shared" si="90"/>
        <v>21.943049999999999</v>
      </c>
      <c r="J292" s="158">
        <v>30.35</v>
      </c>
      <c r="K292" s="158">
        <f t="shared" si="91"/>
        <v>789.1</v>
      </c>
      <c r="L292" s="158">
        <v>0</v>
      </c>
      <c r="M292" s="158">
        <f t="shared" si="93"/>
        <v>789.1</v>
      </c>
      <c r="N292" s="151"/>
    </row>
    <row r="293" spans="1:14" s="58" customFormat="1" ht="20.100000000000001" customHeight="1" outlineLevel="1">
      <c r="A293" s="38" t="s">
        <v>7</v>
      </c>
      <c r="B293" s="26"/>
      <c r="C293" s="12"/>
      <c r="D293" s="13" t="s">
        <v>499</v>
      </c>
      <c r="E293" s="14"/>
      <c r="F293" s="53"/>
      <c r="G293" s="155"/>
      <c r="H293" s="156"/>
      <c r="I293" s="157"/>
      <c r="J293" s="158"/>
      <c r="K293" s="158"/>
      <c r="L293" s="158"/>
      <c r="M293" s="158"/>
      <c r="N293" s="151"/>
    </row>
    <row r="294" spans="1:14" s="58" customFormat="1" ht="20.100000000000001" customHeight="1" outlineLevel="1">
      <c r="A294" s="26" t="s">
        <v>816</v>
      </c>
      <c r="B294" s="26">
        <v>95248</v>
      </c>
      <c r="C294" s="62" t="s">
        <v>84</v>
      </c>
      <c r="D294" s="14" t="s">
        <v>557</v>
      </c>
      <c r="E294" s="62" t="s">
        <v>79</v>
      </c>
      <c r="F294" s="53">
        <v>1</v>
      </c>
      <c r="G294" s="155">
        <f t="shared" si="92"/>
        <v>76.893219000000002</v>
      </c>
      <c r="H294" s="156">
        <f t="shared" si="89"/>
        <v>41.404040999999992</v>
      </c>
      <c r="I294" s="157">
        <f t="shared" si="90"/>
        <v>118.29725999999999</v>
      </c>
      <c r="J294" s="158">
        <v>163.62</v>
      </c>
      <c r="K294" s="158">
        <f t="shared" ref="K294:K305" si="94">J294*F294</f>
        <v>163.62</v>
      </c>
      <c r="L294" s="158">
        <v>0</v>
      </c>
      <c r="M294" s="158">
        <f t="shared" si="93"/>
        <v>163.62</v>
      </c>
      <c r="N294" s="151"/>
    </row>
    <row r="295" spans="1:14" s="58" customFormat="1" ht="20.100000000000001" customHeight="1" outlineLevel="1">
      <c r="A295" s="26" t="s">
        <v>817</v>
      </c>
      <c r="B295" s="26">
        <v>6006</v>
      </c>
      <c r="C295" s="62" t="s">
        <v>84</v>
      </c>
      <c r="D295" s="14" t="s">
        <v>558</v>
      </c>
      <c r="E295" s="62" t="s">
        <v>79</v>
      </c>
      <c r="F295" s="53">
        <v>1</v>
      </c>
      <c r="G295" s="155">
        <f t="shared" si="92"/>
        <v>39.574489499999999</v>
      </c>
      <c r="H295" s="156">
        <f t="shared" si="89"/>
        <v>21.309340499999998</v>
      </c>
      <c r="I295" s="157">
        <f t="shared" si="90"/>
        <v>60.883829999999996</v>
      </c>
      <c r="J295" s="158">
        <v>84.21</v>
      </c>
      <c r="K295" s="158">
        <f t="shared" si="94"/>
        <v>84.21</v>
      </c>
      <c r="L295" s="158">
        <v>0</v>
      </c>
      <c r="M295" s="158">
        <f>K295</f>
        <v>84.21</v>
      </c>
      <c r="N295" s="151"/>
    </row>
    <row r="296" spans="1:14" s="58" customFormat="1" ht="20.100000000000001" customHeight="1" outlineLevel="1">
      <c r="A296" s="26" t="s">
        <v>818</v>
      </c>
      <c r="B296" s="26">
        <v>6036</v>
      </c>
      <c r="C296" s="62" t="s">
        <v>84</v>
      </c>
      <c r="D296" s="14" t="s">
        <v>559</v>
      </c>
      <c r="E296" s="62" t="s">
        <v>79</v>
      </c>
      <c r="F296" s="53">
        <v>1</v>
      </c>
      <c r="G296" s="155">
        <f t="shared" si="92"/>
        <v>5.7427890000000001</v>
      </c>
      <c r="H296" s="156">
        <f t="shared" si="89"/>
        <v>3.0922709999999998</v>
      </c>
      <c r="I296" s="157">
        <f t="shared" si="90"/>
        <v>8.8350600000000004</v>
      </c>
      <c r="J296" s="158">
        <v>12.22</v>
      </c>
      <c r="K296" s="158">
        <f t="shared" si="94"/>
        <v>12.22</v>
      </c>
      <c r="L296" s="158">
        <v>0</v>
      </c>
      <c r="M296" s="158">
        <f t="shared" ref="M296:M305" si="95">K296</f>
        <v>12.22</v>
      </c>
      <c r="N296" s="151"/>
    </row>
    <row r="297" spans="1:14" s="58" customFormat="1" ht="20.100000000000001" customHeight="1" outlineLevel="1">
      <c r="A297" s="26" t="s">
        <v>819</v>
      </c>
      <c r="B297" s="26">
        <v>94498</v>
      </c>
      <c r="C297" s="62" t="s">
        <v>84</v>
      </c>
      <c r="D297" s="14" t="s">
        <v>560</v>
      </c>
      <c r="E297" s="62" t="s">
        <v>79</v>
      </c>
      <c r="F297" s="53">
        <v>8</v>
      </c>
      <c r="G297" s="155">
        <f t="shared" si="92"/>
        <v>90.343187999999998</v>
      </c>
      <c r="H297" s="156">
        <f t="shared" si="89"/>
        <v>48.646331999999994</v>
      </c>
      <c r="I297" s="157">
        <f t="shared" si="90"/>
        <v>138.98952</v>
      </c>
      <c r="J297" s="158">
        <v>192.24</v>
      </c>
      <c r="K297" s="158">
        <f t="shared" si="94"/>
        <v>1537.92</v>
      </c>
      <c r="L297" s="158">
        <v>0</v>
      </c>
      <c r="M297" s="158">
        <f t="shared" si="95"/>
        <v>1537.92</v>
      </c>
      <c r="N297" s="151"/>
    </row>
    <row r="298" spans="1:14" s="58" customFormat="1" ht="20.100000000000001" customHeight="1" outlineLevel="1">
      <c r="A298" s="26" t="s">
        <v>820</v>
      </c>
      <c r="B298" s="26">
        <v>94499</v>
      </c>
      <c r="C298" s="62" t="s">
        <v>84</v>
      </c>
      <c r="D298" s="14" t="s">
        <v>561</v>
      </c>
      <c r="E298" s="62" t="s">
        <v>79</v>
      </c>
      <c r="F298" s="53">
        <v>2</v>
      </c>
      <c r="G298" s="155">
        <f t="shared" si="92"/>
        <v>156.42755700000001</v>
      </c>
      <c r="H298" s="156">
        <f t="shared" si="89"/>
        <v>84.230222999999995</v>
      </c>
      <c r="I298" s="157">
        <f t="shared" si="90"/>
        <v>240.65778</v>
      </c>
      <c r="J298" s="158">
        <v>332.86</v>
      </c>
      <c r="K298" s="158">
        <f t="shared" si="94"/>
        <v>665.72</v>
      </c>
      <c r="L298" s="158">
        <v>0</v>
      </c>
      <c r="M298" s="158">
        <f t="shared" si="95"/>
        <v>665.72</v>
      </c>
      <c r="N298" s="151"/>
    </row>
    <row r="299" spans="1:14" s="58" customFormat="1" ht="20.100000000000001" customHeight="1" outlineLevel="1">
      <c r="A299" s="26" t="s">
        <v>1101</v>
      </c>
      <c r="B299" s="26">
        <v>94500</v>
      </c>
      <c r="C299" s="62" t="s">
        <v>84</v>
      </c>
      <c r="D299" s="14" t="s">
        <v>562</v>
      </c>
      <c r="E299" s="62" t="s">
        <v>79</v>
      </c>
      <c r="F299" s="53">
        <v>2</v>
      </c>
      <c r="G299" s="155">
        <f t="shared" si="92"/>
        <v>305.09623950000002</v>
      </c>
      <c r="H299" s="156">
        <f t="shared" si="89"/>
        <v>164.2825905</v>
      </c>
      <c r="I299" s="157">
        <f t="shared" si="90"/>
        <v>469.37882999999999</v>
      </c>
      <c r="J299" s="158">
        <v>649.21</v>
      </c>
      <c r="K299" s="158">
        <f t="shared" si="94"/>
        <v>1298.42</v>
      </c>
      <c r="L299" s="158">
        <v>0</v>
      </c>
      <c r="M299" s="158">
        <f t="shared" si="95"/>
        <v>1298.42</v>
      </c>
      <c r="N299" s="151"/>
    </row>
    <row r="300" spans="1:14" s="58" customFormat="1" ht="20.100000000000001" customHeight="1" outlineLevel="1">
      <c r="A300" s="26" t="s">
        <v>1102</v>
      </c>
      <c r="B300" s="26">
        <v>94494</v>
      </c>
      <c r="C300" s="62" t="s">
        <v>84</v>
      </c>
      <c r="D300" s="14" t="s">
        <v>957</v>
      </c>
      <c r="E300" s="62" t="s">
        <v>79</v>
      </c>
      <c r="F300" s="53">
        <v>2</v>
      </c>
      <c r="G300" s="155">
        <f t="shared" si="92"/>
        <v>30.311775000000001</v>
      </c>
      <c r="H300" s="156">
        <f t="shared" si="89"/>
        <v>16.321724999999997</v>
      </c>
      <c r="I300" s="157">
        <f t="shared" si="90"/>
        <v>46.633499999999998</v>
      </c>
      <c r="J300" s="158">
        <v>64.5</v>
      </c>
      <c r="K300" s="158">
        <f t="shared" si="94"/>
        <v>129</v>
      </c>
      <c r="L300" s="158">
        <v>0</v>
      </c>
      <c r="M300" s="158">
        <f t="shared" si="95"/>
        <v>129</v>
      </c>
      <c r="N300" s="151"/>
    </row>
    <row r="301" spans="1:14" s="58" customFormat="1" ht="20.100000000000001" customHeight="1" outlineLevel="1">
      <c r="A301" s="26" t="s">
        <v>1103</v>
      </c>
      <c r="B301" s="26">
        <v>94501</v>
      </c>
      <c r="C301" s="62" t="s">
        <v>84</v>
      </c>
      <c r="D301" s="14" t="s">
        <v>563</v>
      </c>
      <c r="E301" s="62" t="s">
        <v>79</v>
      </c>
      <c r="F301" s="53">
        <v>2</v>
      </c>
      <c r="G301" s="155">
        <f t="shared" si="92"/>
        <v>509.07333750000004</v>
      </c>
      <c r="H301" s="156">
        <f t="shared" si="89"/>
        <v>274.11641249999997</v>
      </c>
      <c r="I301" s="157">
        <f t="shared" si="90"/>
        <v>783.18975</v>
      </c>
      <c r="J301" s="158">
        <v>1083.25</v>
      </c>
      <c r="K301" s="158">
        <f t="shared" si="94"/>
        <v>2166.5</v>
      </c>
      <c r="L301" s="158">
        <v>0</v>
      </c>
      <c r="M301" s="158">
        <f t="shared" si="95"/>
        <v>2166.5</v>
      </c>
      <c r="N301" s="151"/>
    </row>
    <row r="302" spans="1:14" s="58" customFormat="1" ht="20.100000000000001" customHeight="1" outlineLevel="1">
      <c r="A302" s="26" t="s">
        <v>1104</v>
      </c>
      <c r="B302" s="26">
        <v>94792</v>
      </c>
      <c r="C302" s="62" t="s">
        <v>84</v>
      </c>
      <c r="D302" s="14" t="s">
        <v>564</v>
      </c>
      <c r="E302" s="62" t="s">
        <v>79</v>
      </c>
      <c r="F302" s="53">
        <v>1</v>
      </c>
      <c r="G302" s="155">
        <f t="shared" si="92"/>
        <v>73.523677499999991</v>
      </c>
      <c r="H302" s="156">
        <f t="shared" si="89"/>
        <v>39.589672499999992</v>
      </c>
      <c r="I302" s="157">
        <f t="shared" si="90"/>
        <v>113.11334999999998</v>
      </c>
      <c r="J302" s="158">
        <v>156.44999999999999</v>
      </c>
      <c r="K302" s="158">
        <f t="shared" si="94"/>
        <v>156.44999999999999</v>
      </c>
      <c r="L302" s="158">
        <v>0</v>
      </c>
      <c r="M302" s="158">
        <f t="shared" si="95"/>
        <v>156.44999999999999</v>
      </c>
      <c r="N302" s="151"/>
    </row>
    <row r="303" spans="1:14" s="58" customFormat="1" ht="20.100000000000001" customHeight="1" outlineLevel="1">
      <c r="A303" s="26" t="s">
        <v>1105</v>
      </c>
      <c r="B303" s="26">
        <v>94794</v>
      </c>
      <c r="C303" s="62" t="s">
        <v>84</v>
      </c>
      <c r="D303" s="14" t="s">
        <v>565</v>
      </c>
      <c r="E303" s="62" t="s">
        <v>79</v>
      </c>
      <c r="F303" s="53">
        <v>5</v>
      </c>
      <c r="G303" s="155">
        <f t="shared" si="92"/>
        <v>100.91706300000001</v>
      </c>
      <c r="H303" s="156">
        <f t="shared" si="89"/>
        <v>54.339956999999998</v>
      </c>
      <c r="I303" s="157">
        <f t="shared" si="90"/>
        <v>155.25702000000001</v>
      </c>
      <c r="J303" s="158">
        <v>214.74</v>
      </c>
      <c r="K303" s="158">
        <f t="shared" si="94"/>
        <v>1073.7</v>
      </c>
      <c r="L303" s="158">
        <v>0</v>
      </c>
      <c r="M303" s="158">
        <f t="shared" si="95"/>
        <v>1073.7</v>
      </c>
      <c r="N303" s="151"/>
    </row>
    <row r="304" spans="1:14" s="58" customFormat="1" ht="20.100000000000001" customHeight="1" outlineLevel="1">
      <c r="A304" s="26" t="s">
        <v>1106</v>
      </c>
      <c r="B304" s="26">
        <v>98987</v>
      </c>
      <c r="C304" s="62" t="s">
        <v>84</v>
      </c>
      <c r="D304" s="14" t="s">
        <v>566</v>
      </c>
      <c r="E304" s="62" t="s">
        <v>79</v>
      </c>
      <c r="F304" s="53">
        <v>31</v>
      </c>
      <c r="G304" s="155">
        <f t="shared" si="92"/>
        <v>53.578999500000002</v>
      </c>
      <c r="H304" s="156">
        <f t="shared" si="89"/>
        <v>28.850230499999999</v>
      </c>
      <c r="I304" s="157">
        <f t="shared" si="90"/>
        <v>82.429230000000004</v>
      </c>
      <c r="J304" s="158">
        <v>114.01</v>
      </c>
      <c r="K304" s="158">
        <f t="shared" si="94"/>
        <v>3534.31</v>
      </c>
      <c r="L304" s="158">
        <v>0</v>
      </c>
      <c r="M304" s="158">
        <f t="shared" si="95"/>
        <v>3534.31</v>
      </c>
      <c r="N304" s="151"/>
    </row>
    <row r="305" spans="1:14" s="58" customFormat="1" ht="20.100000000000001" customHeight="1" outlineLevel="1">
      <c r="A305" s="26" t="s">
        <v>1107</v>
      </c>
      <c r="B305" s="26">
        <v>89985</v>
      </c>
      <c r="C305" s="62" t="s">
        <v>84</v>
      </c>
      <c r="D305" s="14" t="s">
        <v>567</v>
      </c>
      <c r="E305" s="62" t="s">
        <v>79</v>
      </c>
      <c r="F305" s="53">
        <v>15</v>
      </c>
      <c r="G305" s="155">
        <f t="shared" si="92"/>
        <v>50.810994000000001</v>
      </c>
      <c r="H305" s="156">
        <f t="shared" si="89"/>
        <v>27.359766</v>
      </c>
      <c r="I305" s="157">
        <f t="shared" si="90"/>
        <v>78.170760000000001</v>
      </c>
      <c r="J305" s="158">
        <v>108.12</v>
      </c>
      <c r="K305" s="158">
        <f t="shared" si="94"/>
        <v>1621.8000000000002</v>
      </c>
      <c r="L305" s="158">
        <v>0</v>
      </c>
      <c r="M305" s="158">
        <f t="shared" si="95"/>
        <v>1621.8000000000002</v>
      </c>
      <c r="N305" s="151"/>
    </row>
    <row r="306" spans="1:14" s="58" customFormat="1" ht="20.100000000000001" customHeight="1" outlineLevel="1">
      <c r="A306" s="64"/>
      <c r="B306" s="65"/>
      <c r="C306" s="65"/>
      <c r="D306" s="65"/>
      <c r="E306" s="65"/>
      <c r="F306" s="76"/>
      <c r="G306" s="76"/>
      <c r="H306" s="76"/>
      <c r="I306" s="77" t="s">
        <v>210</v>
      </c>
      <c r="J306" s="75"/>
      <c r="K306" s="75">
        <f>SUM(K226:K305)</f>
        <v>39985.834500000004</v>
      </c>
      <c r="L306" s="75">
        <f t="shared" ref="L306:M306" si="96">SUM(L226:L305)</f>
        <v>0</v>
      </c>
      <c r="M306" s="75">
        <f t="shared" si="96"/>
        <v>39985.834500000004</v>
      </c>
      <c r="N306" s="151"/>
    </row>
    <row r="307" spans="1:14" s="58" customFormat="1" ht="20.100000000000001" customHeight="1">
      <c r="A307" s="59"/>
      <c r="B307" s="59"/>
      <c r="C307" s="59"/>
      <c r="D307" s="24"/>
      <c r="E307" s="59"/>
      <c r="F307" s="42"/>
      <c r="G307" s="42"/>
      <c r="H307" s="42"/>
      <c r="I307" s="41"/>
      <c r="J307" s="8"/>
      <c r="K307" s="8"/>
      <c r="L307" s="8"/>
      <c r="M307" s="8"/>
      <c r="N307" s="151"/>
    </row>
    <row r="308" spans="1:14" s="58" customFormat="1" ht="20.100000000000001" customHeight="1">
      <c r="A308" s="36">
        <v>13</v>
      </c>
      <c r="B308" s="36"/>
      <c r="C308" s="36"/>
      <c r="D308" s="32" t="s">
        <v>18</v>
      </c>
      <c r="E308" s="33"/>
      <c r="F308" s="81"/>
      <c r="G308" s="81"/>
      <c r="H308" s="81"/>
      <c r="I308" s="81"/>
      <c r="J308" s="81"/>
      <c r="K308" s="74"/>
      <c r="L308" s="74"/>
      <c r="M308" s="74"/>
      <c r="N308" s="151"/>
    </row>
    <row r="309" spans="1:14" s="58" customFormat="1" ht="20.100000000000001" customHeight="1" outlineLevel="1">
      <c r="A309" s="38" t="s">
        <v>33</v>
      </c>
      <c r="B309" s="38"/>
      <c r="C309" s="38"/>
      <c r="D309" s="29" t="s">
        <v>46</v>
      </c>
      <c r="E309" s="27"/>
      <c r="F309" s="53"/>
      <c r="G309" s="53"/>
      <c r="H309" s="53"/>
      <c r="I309" s="73"/>
      <c r="J309" s="73"/>
      <c r="K309" s="73"/>
      <c r="L309" s="73"/>
      <c r="M309" s="73"/>
      <c r="N309" s="151"/>
    </row>
    <row r="310" spans="1:14" s="58" customFormat="1" ht="20.100000000000001" customHeight="1" outlineLevel="1">
      <c r="A310" s="26" t="s">
        <v>821</v>
      </c>
      <c r="B310" s="62">
        <v>89848</v>
      </c>
      <c r="C310" s="26" t="s">
        <v>84</v>
      </c>
      <c r="D310" s="25" t="s">
        <v>650</v>
      </c>
      <c r="E310" s="26" t="s">
        <v>97</v>
      </c>
      <c r="F310" s="53">
        <v>237.27</v>
      </c>
      <c r="G310" s="155">
        <f t="shared" ref="G310" si="97">(I310*65%)</f>
        <v>11.025027000000001</v>
      </c>
      <c r="H310" s="156">
        <f t="shared" ref="H310:H319" si="98">(I310*35%)</f>
        <v>5.936553</v>
      </c>
      <c r="I310" s="157">
        <f t="shared" ref="I310:I319" si="99">J310*(1-$J$10)</f>
        <v>16.961580000000001</v>
      </c>
      <c r="J310" s="158">
        <v>23.46</v>
      </c>
      <c r="K310" s="158">
        <f t="shared" ref="K310:K316" si="100">J310*F310</f>
        <v>5566.3542000000007</v>
      </c>
      <c r="L310" s="158">
        <v>0</v>
      </c>
      <c r="M310" s="158">
        <f>K310</f>
        <v>5566.3542000000007</v>
      </c>
      <c r="N310" s="151"/>
    </row>
    <row r="311" spans="1:14" s="58" customFormat="1" ht="20.100000000000001" customHeight="1" outlineLevel="1">
      <c r="A311" s="26" t="s">
        <v>822</v>
      </c>
      <c r="B311" s="62">
        <v>89849</v>
      </c>
      <c r="C311" s="62" t="s">
        <v>84</v>
      </c>
      <c r="D311" s="63" t="s">
        <v>649</v>
      </c>
      <c r="E311" s="62" t="s">
        <v>97</v>
      </c>
      <c r="F311" s="53">
        <v>107.14</v>
      </c>
      <c r="G311" s="155">
        <f t="shared" ref="G311:G319" si="101">(I311*65%)</f>
        <v>20.2407465</v>
      </c>
      <c r="H311" s="156">
        <f t="shared" si="98"/>
        <v>10.898863499999999</v>
      </c>
      <c r="I311" s="157">
        <f t="shared" si="99"/>
        <v>31.139609999999998</v>
      </c>
      <c r="J311" s="158">
        <v>43.07</v>
      </c>
      <c r="K311" s="158">
        <f t="shared" si="100"/>
        <v>4614.5198</v>
      </c>
      <c r="L311" s="158">
        <v>0</v>
      </c>
      <c r="M311" s="158">
        <f t="shared" ref="M311:M319" si="102">K311</f>
        <v>4614.5198</v>
      </c>
      <c r="N311" s="151"/>
    </row>
    <row r="312" spans="1:14" s="58" customFormat="1" ht="20.100000000000001" customHeight="1" outlineLevel="1">
      <c r="A312" s="26" t="s">
        <v>823</v>
      </c>
      <c r="B312" s="62">
        <v>89811</v>
      </c>
      <c r="C312" s="62" t="s">
        <v>84</v>
      </c>
      <c r="D312" s="63" t="s">
        <v>647</v>
      </c>
      <c r="E312" s="62" t="s">
        <v>79</v>
      </c>
      <c r="F312" s="53">
        <v>52</v>
      </c>
      <c r="G312" s="155">
        <f t="shared" si="101"/>
        <v>9.8501520000000014</v>
      </c>
      <c r="H312" s="156">
        <f t="shared" si="98"/>
        <v>5.303928</v>
      </c>
      <c r="I312" s="157">
        <f t="shared" si="99"/>
        <v>15.15408</v>
      </c>
      <c r="J312" s="158">
        <v>20.96</v>
      </c>
      <c r="K312" s="158">
        <f t="shared" si="100"/>
        <v>1089.92</v>
      </c>
      <c r="L312" s="158">
        <v>0</v>
      </c>
      <c r="M312" s="158">
        <f t="shared" si="102"/>
        <v>1089.92</v>
      </c>
      <c r="N312" s="151"/>
    </row>
    <row r="313" spans="1:14" s="58" customFormat="1" ht="20.100000000000001" customHeight="1" outlineLevel="1">
      <c r="A313" s="26" t="s">
        <v>824</v>
      </c>
      <c r="B313" s="62">
        <v>89746</v>
      </c>
      <c r="C313" s="62" t="s">
        <v>84</v>
      </c>
      <c r="D313" s="63" t="s">
        <v>644</v>
      </c>
      <c r="E313" s="62" t="s">
        <v>79</v>
      </c>
      <c r="F313" s="53">
        <v>26</v>
      </c>
      <c r="G313" s="155">
        <f t="shared" si="101"/>
        <v>9.1358280000000001</v>
      </c>
      <c r="H313" s="156">
        <f t="shared" si="98"/>
        <v>4.9192919999999996</v>
      </c>
      <c r="I313" s="157">
        <f t="shared" si="99"/>
        <v>14.055120000000001</v>
      </c>
      <c r="J313" s="158">
        <v>19.440000000000001</v>
      </c>
      <c r="K313" s="158">
        <f t="shared" si="100"/>
        <v>505.44000000000005</v>
      </c>
      <c r="L313" s="158">
        <v>0</v>
      </c>
      <c r="M313" s="158">
        <f t="shared" si="102"/>
        <v>505.44000000000005</v>
      </c>
      <c r="N313" s="151"/>
    </row>
    <row r="314" spans="1:14" s="58" customFormat="1" ht="20.100000000000001" customHeight="1" outlineLevel="1">
      <c r="A314" s="26" t="s">
        <v>825</v>
      </c>
      <c r="B314" s="62">
        <v>89744</v>
      </c>
      <c r="C314" s="62" t="s">
        <v>84</v>
      </c>
      <c r="D314" s="63" t="s">
        <v>645</v>
      </c>
      <c r="E314" s="62" t="s">
        <v>79</v>
      </c>
      <c r="F314" s="53">
        <v>4</v>
      </c>
      <c r="G314" s="155">
        <f t="shared" si="101"/>
        <v>9.1029315000000004</v>
      </c>
      <c r="H314" s="156">
        <f t="shared" si="98"/>
        <v>4.9015784999999994</v>
      </c>
      <c r="I314" s="157">
        <f t="shared" si="99"/>
        <v>14.00451</v>
      </c>
      <c r="J314" s="158">
        <v>19.37</v>
      </c>
      <c r="K314" s="158">
        <f t="shared" si="100"/>
        <v>77.48</v>
      </c>
      <c r="L314" s="158">
        <v>0</v>
      </c>
      <c r="M314" s="158">
        <f t="shared" si="102"/>
        <v>77.48</v>
      </c>
      <c r="N314" s="151"/>
    </row>
    <row r="315" spans="1:14" s="58" customFormat="1" ht="20.100000000000001" customHeight="1" outlineLevel="1">
      <c r="A315" s="26" t="s">
        <v>826</v>
      </c>
      <c r="B315" s="62">
        <v>89693</v>
      </c>
      <c r="C315" s="62" t="s">
        <v>84</v>
      </c>
      <c r="D315" s="63" t="s">
        <v>646</v>
      </c>
      <c r="E315" s="62" t="s">
        <v>79</v>
      </c>
      <c r="F315" s="53">
        <v>4</v>
      </c>
      <c r="G315" s="155">
        <f t="shared" si="101"/>
        <v>20.494519499999999</v>
      </c>
      <c r="H315" s="156">
        <f t="shared" si="98"/>
        <v>11.035510499999999</v>
      </c>
      <c r="I315" s="157">
        <f t="shared" si="99"/>
        <v>31.53003</v>
      </c>
      <c r="J315" s="158">
        <v>43.61</v>
      </c>
      <c r="K315" s="158">
        <f t="shared" si="100"/>
        <v>174.44</v>
      </c>
      <c r="L315" s="158">
        <v>0</v>
      </c>
      <c r="M315" s="158">
        <f t="shared" si="102"/>
        <v>174.44</v>
      </c>
      <c r="N315" s="151"/>
    </row>
    <row r="316" spans="1:14" s="58" customFormat="1" ht="20.100000000000001" customHeight="1" outlineLevel="1">
      <c r="A316" s="26" t="s">
        <v>1108</v>
      </c>
      <c r="B316" s="62">
        <v>89567</v>
      </c>
      <c r="C316" s="62" t="s">
        <v>84</v>
      </c>
      <c r="D316" s="63" t="s">
        <v>958</v>
      </c>
      <c r="E316" s="62" t="s">
        <v>79</v>
      </c>
      <c r="F316" s="191">
        <v>6</v>
      </c>
      <c r="G316" s="155">
        <f t="shared" si="101"/>
        <v>25.828452000000002</v>
      </c>
      <c r="H316" s="156">
        <f t="shared" si="98"/>
        <v>13.907627999999999</v>
      </c>
      <c r="I316" s="157">
        <f t="shared" si="99"/>
        <v>39.736080000000001</v>
      </c>
      <c r="J316" s="158">
        <v>54.96</v>
      </c>
      <c r="K316" s="158">
        <f t="shared" si="100"/>
        <v>329.76</v>
      </c>
      <c r="L316" s="158">
        <v>0</v>
      </c>
      <c r="M316" s="158">
        <f t="shared" si="102"/>
        <v>329.76</v>
      </c>
      <c r="N316" s="151"/>
    </row>
    <row r="317" spans="1:14" s="58" customFormat="1" ht="20.100000000000001" customHeight="1" outlineLevel="1">
      <c r="A317" s="38" t="s">
        <v>9</v>
      </c>
      <c r="B317" s="12"/>
      <c r="C317" s="12"/>
      <c r="D317" s="13" t="s">
        <v>19</v>
      </c>
      <c r="E317" s="14"/>
      <c r="F317" s="53"/>
      <c r="G317" s="155"/>
      <c r="H317" s="156"/>
      <c r="I317" s="157"/>
      <c r="J317" s="158"/>
      <c r="K317" s="158"/>
      <c r="L317" s="158"/>
      <c r="M317" s="158"/>
      <c r="N317" s="151"/>
    </row>
    <row r="318" spans="1:14" s="58" customFormat="1" ht="20.100000000000001" customHeight="1" outlineLevel="1">
      <c r="A318" s="62" t="s">
        <v>827</v>
      </c>
      <c r="B318" s="62"/>
      <c r="C318" s="62" t="s">
        <v>1210</v>
      </c>
      <c r="D318" s="16" t="s">
        <v>20</v>
      </c>
      <c r="E318" s="62" t="s">
        <v>79</v>
      </c>
      <c r="F318" s="53">
        <v>24</v>
      </c>
      <c r="G318" s="155">
        <f t="shared" si="101"/>
        <v>20.297140499999998</v>
      </c>
      <c r="H318" s="156">
        <f t="shared" si="98"/>
        <v>10.929229499999998</v>
      </c>
      <c r="I318" s="157">
        <f t="shared" si="99"/>
        <v>31.226369999999996</v>
      </c>
      <c r="J318" s="158">
        <v>43.19</v>
      </c>
      <c r="K318" s="158">
        <f>J318*F318</f>
        <v>1036.56</v>
      </c>
      <c r="L318" s="158">
        <v>0</v>
      </c>
      <c r="M318" s="158">
        <f t="shared" si="102"/>
        <v>1036.56</v>
      </c>
      <c r="N318" s="151"/>
    </row>
    <row r="319" spans="1:14" s="58" customFormat="1" ht="20.100000000000001" customHeight="1" outlineLevel="1">
      <c r="A319" s="62" t="s">
        <v>828</v>
      </c>
      <c r="B319" s="62">
        <v>72285</v>
      </c>
      <c r="C319" s="62" t="s">
        <v>84</v>
      </c>
      <c r="D319" s="16" t="s">
        <v>643</v>
      </c>
      <c r="E319" s="62" t="s">
        <v>79</v>
      </c>
      <c r="F319" s="53">
        <v>20</v>
      </c>
      <c r="G319" s="155">
        <f t="shared" si="101"/>
        <v>86.98774499999999</v>
      </c>
      <c r="H319" s="156">
        <f t="shared" si="98"/>
        <v>46.83955499999999</v>
      </c>
      <c r="I319" s="157">
        <f t="shared" si="99"/>
        <v>133.82729999999998</v>
      </c>
      <c r="J319" s="158">
        <v>185.1</v>
      </c>
      <c r="K319" s="158">
        <f>J319*F319</f>
        <v>3702</v>
      </c>
      <c r="L319" s="158">
        <v>0</v>
      </c>
      <c r="M319" s="158">
        <f t="shared" si="102"/>
        <v>3702</v>
      </c>
      <c r="N319" s="151"/>
    </row>
    <row r="320" spans="1:14" s="58" customFormat="1" ht="20.100000000000001" customHeight="1" outlineLevel="1">
      <c r="A320" s="64"/>
      <c r="B320" s="65"/>
      <c r="C320" s="65"/>
      <c r="D320" s="65"/>
      <c r="E320" s="65"/>
      <c r="F320" s="76"/>
      <c r="G320" s="76"/>
      <c r="H320" s="76"/>
      <c r="I320" s="77" t="s">
        <v>210</v>
      </c>
      <c r="J320" s="75"/>
      <c r="K320" s="75">
        <f>SUM(K310:K319)</f>
        <v>17096.474000000002</v>
      </c>
      <c r="L320" s="75">
        <f t="shared" ref="L320:M320" si="103">SUM(L310:L319)</f>
        <v>0</v>
      </c>
      <c r="M320" s="75">
        <f t="shared" si="103"/>
        <v>17096.474000000002</v>
      </c>
      <c r="N320" s="151"/>
    </row>
    <row r="321" spans="1:19" ht="20.100000000000001" customHeight="1">
      <c r="A321" s="59"/>
      <c r="B321" s="59"/>
      <c r="C321" s="59"/>
      <c r="D321" s="24"/>
      <c r="E321" s="59"/>
      <c r="F321" s="42"/>
      <c r="G321" s="42"/>
      <c r="H321" s="42"/>
      <c r="I321" s="41"/>
      <c r="J321" s="8"/>
      <c r="K321" s="8"/>
      <c r="L321" s="8"/>
      <c r="M321" s="8"/>
      <c r="N321" s="151"/>
    </row>
    <row r="322" spans="1:19" ht="20.100000000000001" customHeight="1">
      <c r="A322" s="37">
        <v>14</v>
      </c>
      <c r="B322" s="37"/>
      <c r="C322" s="37"/>
      <c r="D322" s="21" t="s">
        <v>47</v>
      </c>
      <c r="E322" s="21"/>
      <c r="F322" s="70"/>
      <c r="G322" s="70"/>
      <c r="H322" s="70"/>
      <c r="I322" s="70"/>
      <c r="J322" s="70"/>
      <c r="K322" s="74"/>
      <c r="L322" s="74"/>
      <c r="M322" s="74"/>
      <c r="N322" s="151"/>
    </row>
    <row r="323" spans="1:19" s="58" customFormat="1" ht="20.100000000000001" customHeight="1" outlineLevel="1">
      <c r="A323" s="62" t="s">
        <v>15</v>
      </c>
      <c r="B323" s="62">
        <v>89714</v>
      </c>
      <c r="C323" s="62" t="s">
        <v>84</v>
      </c>
      <c r="D323" s="63" t="s">
        <v>463</v>
      </c>
      <c r="E323" s="62" t="s">
        <v>97</v>
      </c>
      <c r="F323" s="53">
        <v>213.06</v>
      </c>
      <c r="G323" s="155">
        <f t="shared" ref="G323" si="104">(I323*65%)</f>
        <v>21.016164</v>
      </c>
      <c r="H323" s="156">
        <f t="shared" ref="H323:H362" si="105">(I323*35%)</f>
        <v>11.316395999999999</v>
      </c>
      <c r="I323" s="157">
        <f t="shared" ref="I323:I362" si="106">J323*(1-$J$10)</f>
        <v>32.332560000000001</v>
      </c>
      <c r="J323" s="158">
        <v>44.72</v>
      </c>
      <c r="K323" s="158">
        <f t="shared" ref="K323:K362" si="107">J323*F323</f>
        <v>9528.0432000000001</v>
      </c>
      <c r="L323" s="158">
        <v>6250.55</v>
      </c>
      <c r="M323" s="158">
        <f>K323-L323</f>
        <v>3277.4931999999999</v>
      </c>
      <c r="N323" s="151">
        <v>3750.33</v>
      </c>
      <c r="O323" s="58">
        <v>120</v>
      </c>
      <c r="P323" s="58">
        <v>80</v>
      </c>
      <c r="Q323" s="58">
        <v>2500.2199999999998</v>
      </c>
      <c r="R323" s="58">
        <f>O323+P323</f>
        <v>200</v>
      </c>
      <c r="S323" s="247">
        <f>N323+Q323</f>
        <v>6250.5499999999993</v>
      </c>
    </row>
    <row r="324" spans="1:19" s="58" customFormat="1" ht="20.100000000000001" customHeight="1" outlineLevel="1">
      <c r="A324" s="62" t="s">
        <v>17</v>
      </c>
      <c r="B324" s="62">
        <v>89711</v>
      </c>
      <c r="C324" s="62" t="s">
        <v>84</v>
      </c>
      <c r="D324" s="63" t="s">
        <v>464</v>
      </c>
      <c r="E324" s="62" t="s">
        <v>97</v>
      </c>
      <c r="F324" s="53">
        <v>125.81</v>
      </c>
      <c r="G324" s="155">
        <f t="shared" ref="G324:G362" si="108">(I324*65%)</f>
        <v>7.4252100000000008</v>
      </c>
      <c r="H324" s="156">
        <f t="shared" si="105"/>
        <v>3.9981900000000001</v>
      </c>
      <c r="I324" s="157">
        <f t="shared" si="106"/>
        <v>11.423400000000001</v>
      </c>
      <c r="J324" s="158">
        <v>15.8</v>
      </c>
      <c r="K324" s="158">
        <f t="shared" si="107"/>
        <v>1987.7980000000002</v>
      </c>
      <c r="L324" s="158">
        <v>1138.3800000000001</v>
      </c>
      <c r="M324" s="158">
        <f t="shared" ref="M324:M331" si="109">K324-L324</f>
        <v>849.41800000000012</v>
      </c>
      <c r="N324" s="151">
        <v>683.03</v>
      </c>
      <c r="O324" s="58">
        <v>60</v>
      </c>
      <c r="P324" s="58">
        <v>40</v>
      </c>
      <c r="Q324" s="58">
        <v>455.35</v>
      </c>
      <c r="R324" s="58">
        <f t="shared" ref="R324:R362" si="110">O324+P324</f>
        <v>100</v>
      </c>
      <c r="S324" s="247">
        <f t="shared" ref="S324:S362" si="111">N324+Q324</f>
        <v>1138.3800000000001</v>
      </c>
    </row>
    <row r="325" spans="1:19" s="58" customFormat="1" ht="20.100000000000001" customHeight="1" outlineLevel="1">
      <c r="A325" s="62" t="s">
        <v>591</v>
      </c>
      <c r="B325" s="62">
        <v>89712</v>
      </c>
      <c r="C325" s="62" t="s">
        <v>84</v>
      </c>
      <c r="D325" s="63" t="s">
        <v>466</v>
      </c>
      <c r="E325" s="62" t="s">
        <v>97</v>
      </c>
      <c r="F325" s="53">
        <v>136.81</v>
      </c>
      <c r="G325" s="155">
        <f t="shared" si="108"/>
        <v>10.968633000000001</v>
      </c>
      <c r="H325" s="156">
        <f t="shared" si="105"/>
        <v>5.9061869999999992</v>
      </c>
      <c r="I325" s="157">
        <f t="shared" si="106"/>
        <v>16.87482</v>
      </c>
      <c r="J325" s="158">
        <v>23.34</v>
      </c>
      <c r="K325" s="158">
        <f t="shared" si="107"/>
        <v>3193.1453999999999</v>
      </c>
      <c r="L325" s="158">
        <v>1855.71</v>
      </c>
      <c r="M325" s="158">
        <f t="shared" si="109"/>
        <v>1337.4353999999998</v>
      </c>
      <c r="N325" s="151">
        <v>1192.96</v>
      </c>
      <c r="O325" s="58">
        <v>72</v>
      </c>
      <c r="P325" s="58">
        <v>40</v>
      </c>
      <c r="Q325" s="58">
        <v>662.75</v>
      </c>
      <c r="R325" s="58">
        <f t="shared" si="110"/>
        <v>112</v>
      </c>
      <c r="S325" s="247">
        <f t="shared" si="111"/>
        <v>1855.71</v>
      </c>
    </row>
    <row r="326" spans="1:19" s="58" customFormat="1" ht="20.100000000000001" customHeight="1" outlineLevel="1">
      <c r="A326" s="62" t="s">
        <v>592</v>
      </c>
      <c r="B326" s="62">
        <v>89511</v>
      </c>
      <c r="C326" s="62" t="s">
        <v>84</v>
      </c>
      <c r="D326" s="63" t="s">
        <v>467</v>
      </c>
      <c r="E326" s="62" t="s">
        <v>97</v>
      </c>
      <c r="F326" s="53">
        <v>92.42</v>
      </c>
      <c r="G326" s="155">
        <f t="shared" si="108"/>
        <v>13.783633499999999</v>
      </c>
      <c r="H326" s="156">
        <f t="shared" si="105"/>
        <v>7.4219564999999985</v>
      </c>
      <c r="I326" s="157">
        <f t="shared" si="106"/>
        <v>21.205589999999997</v>
      </c>
      <c r="J326" s="158">
        <v>29.33</v>
      </c>
      <c r="K326" s="158">
        <f t="shared" si="107"/>
        <v>2710.6785999999997</v>
      </c>
      <c r="L326" s="158">
        <v>1224.56</v>
      </c>
      <c r="M326" s="158">
        <f t="shared" si="109"/>
        <v>1486.1185999999998</v>
      </c>
      <c r="N326" s="151">
        <v>1224.56</v>
      </c>
      <c r="O326" s="58">
        <v>60</v>
      </c>
      <c r="P326" s="58">
        <v>0</v>
      </c>
      <c r="Q326" s="58">
        <v>0</v>
      </c>
      <c r="R326" s="58">
        <f t="shared" si="110"/>
        <v>60</v>
      </c>
      <c r="S326" s="247">
        <f t="shared" si="111"/>
        <v>1224.56</v>
      </c>
    </row>
    <row r="327" spans="1:19" s="58" customFormat="1" ht="20.100000000000001" customHeight="1" outlineLevel="1">
      <c r="A327" s="62" t="s">
        <v>218</v>
      </c>
      <c r="B327" s="62">
        <v>89849</v>
      </c>
      <c r="C327" s="62" t="s">
        <v>84</v>
      </c>
      <c r="D327" s="63" t="s">
        <v>465</v>
      </c>
      <c r="E327" s="62" t="s">
        <v>97</v>
      </c>
      <c r="F327" s="53">
        <v>37.6</v>
      </c>
      <c r="G327" s="155">
        <f t="shared" si="108"/>
        <v>20.2407465</v>
      </c>
      <c r="H327" s="156">
        <f t="shared" si="105"/>
        <v>10.898863499999999</v>
      </c>
      <c r="I327" s="157">
        <f t="shared" si="106"/>
        <v>31.139609999999998</v>
      </c>
      <c r="J327" s="158">
        <v>43.07</v>
      </c>
      <c r="K327" s="158">
        <f t="shared" si="107"/>
        <v>1619.432</v>
      </c>
      <c r="L327" s="158">
        <v>858.68</v>
      </c>
      <c r="M327" s="158">
        <f t="shared" si="109"/>
        <v>760.75200000000007</v>
      </c>
      <c r="N327" s="151">
        <v>552.01</v>
      </c>
      <c r="O327" s="58">
        <v>18</v>
      </c>
      <c r="P327" s="58">
        <v>10</v>
      </c>
      <c r="Q327" s="58">
        <v>306.67</v>
      </c>
      <c r="R327" s="58">
        <f t="shared" si="110"/>
        <v>28</v>
      </c>
      <c r="S327" s="247">
        <f t="shared" si="111"/>
        <v>858.68000000000006</v>
      </c>
    </row>
    <row r="328" spans="1:19" s="58" customFormat="1" ht="20.100000000000001" customHeight="1" outlineLevel="1">
      <c r="A328" s="62" t="s">
        <v>219</v>
      </c>
      <c r="B328" s="62">
        <v>90375</v>
      </c>
      <c r="C328" s="62" t="s">
        <v>84</v>
      </c>
      <c r="D328" s="63" t="s">
        <v>462</v>
      </c>
      <c r="E328" s="62" t="s">
        <v>79</v>
      </c>
      <c r="F328" s="53">
        <v>37</v>
      </c>
      <c r="G328" s="155">
        <f t="shared" si="108"/>
        <v>3.3601425000000003</v>
      </c>
      <c r="H328" s="156">
        <f t="shared" si="105"/>
        <v>1.8093075000000001</v>
      </c>
      <c r="I328" s="157">
        <f t="shared" si="106"/>
        <v>5.1694500000000003</v>
      </c>
      <c r="J328" s="158">
        <v>7.15</v>
      </c>
      <c r="K328" s="158">
        <f t="shared" si="107"/>
        <v>264.55</v>
      </c>
      <c r="L328" s="158">
        <v>168.63</v>
      </c>
      <c r="M328" s="158">
        <f t="shared" si="109"/>
        <v>95.920000000000016</v>
      </c>
      <c r="N328" s="151">
        <v>72.27</v>
      </c>
      <c r="O328" s="58">
        <v>15</v>
      </c>
      <c r="P328" s="58">
        <v>20</v>
      </c>
      <c r="Q328" s="58">
        <v>96.36</v>
      </c>
      <c r="R328" s="58">
        <f t="shared" si="110"/>
        <v>35</v>
      </c>
      <c r="S328" s="247">
        <f t="shared" si="111"/>
        <v>168.63</v>
      </c>
    </row>
    <row r="329" spans="1:19" s="58" customFormat="1" ht="20.100000000000001" customHeight="1" outlineLevel="1">
      <c r="A329" s="62" t="s">
        <v>220</v>
      </c>
      <c r="B329" s="62">
        <v>89728</v>
      </c>
      <c r="C329" s="62" t="s">
        <v>84</v>
      </c>
      <c r="D329" s="63" t="s">
        <v>468</v>
      </c>
      <c r="E329" s="62" t="s">
        <v>79</v>
      </c>
      <c r="F329" s="53">
        <v>97</v>
      </c>
      <c r="G329" s="155">
        <f t="shared" si="108"/>
        <v>3.4165364999999999</v>
      </c>
      <c r="H329" s="156">
        <f t="shared" si="105"/>
        <v>1.8396734999999997</v>
      </c>
      <c r="I329" s="157">
        <f t="shared" si="106"/>
        <v>5.2562099999999994</v>
      </c>
      <c r="J329" s="158">
        <v>7.27</v>
      </c>
      <c r="K329" s="158">
        <f t="shared" si="107"/>
        <v>705.18999999999994</v>
      </c>
      <c r="L329" s="158">
        <v>527.23</v>
      </c>
      <c r="M329" s="158">
        <f t="shared" si="109"/>
        <v>177.95999999999992</v>
      </c>
      <c r="N329" s="151">
        <v>277.49</v>
      </c>
      <c r="O329" s="58">
        <v>50</v>
      </c>
      <c r="P329" s="58">
        <v>45</v>
      </c>
      <c r="Q329" s="58">
        <v>249.74</v>
      </c>
      <c r="R329" s="58">
        <f t="shared" si="110"/>
        <v>95</v>
      </c>
      <c r="S329" s="247">
        <f t="shared" si="111"/>
        <v>527.23</v>
      </c>
    </row>
    <row r="330" spans="1:19" s="58" customFormat="1" ht="20.100000000000001" customHeight="1" outlineLevel="1">
      <c r="A330" s="62" t="s">
        <v>632</v>
      </c>
      <c r="B330" s="62">
        <v>89517</v>
      </c>
      <c r="C330" s="62" t="s">
        <v>84</v>
      </c>
      <c r="D330" s="63" t="s">
        <v>640</v>
      </c>
      <c r="E330" s="62" t="s">
        <v>79</v>
      </c>
      <c r="F330" s="53">
        <v>23</v>
      </c>
      <c r="G330" s="155">
        <f t="shared" si="108"/>
        <v>23.281323</v>
      </c>
      <c r="H330" s="156">
        <f t="shared" si="105"/>
        <v>12.536096999999998</v>
      </c>
      <c r="I330" s="157">
        <f t="shared" si="106"/>
        <v>35.817419999999998</v>
      </c>
      <c r="J330" s="158">
        <v>49.54</v>
      </c>
      <c r="K330" s="158">
        <f t="shared" si="107"/>
        <v>1139.42</v>
      </c>
      <c r="L330" s="158">
        <v>623.02</v>
      </c>
      <c r="M330" s="158">
        <f t="shared" si="109"/>
        <v>516.40000000000009</v>
      </c>
      <c r="N330" s="151">
        <v>311.51</v>
      </c>
      <c r="O330" s="58">
        <v>10</v>
      </c>
      <c r="P330" s="58">
        <v>10</v>
      </c>
      <c r="Q330" s="58">
        <v>311.51</v>
      </c>
      <c r="R330" s="58">
        <f t="shared" si="110"/>
        <v>20</v>
      </c>
      <c r="S330" s="247">
        <f t="shared" si="111"/>
        <v>623.02</v>
      </c>
    </row>
    <row r="331" spans="1:19" s="58" customFormat="1" ht="20.100000000000001" customHeight="1" outlineLevel="1">
      <c r="A331" s="62" t="s">
        <v>633</v>
      </c>
      <c r="B331" s="62">
        <v>89746</v>
      </c>
      <c r="C331" s="62" t="s">
        <v>84</v>
      </c>
      <c r="D331" s="63" t="s">
        <v>469</v>
      </c>
      <c r="E331" s="62" t="s">
        <v>79</v>
      </c>
      <c r="F331" s="53">
        <v>7</v>
      </c>
      <c r="G331" s="155">
        <f t="shared" si="108"/>
        <v>9.1358280000000001</v>
      </c>
      <c r="H331" s="156">
        <f t="shared" si="105"/>
        <v>4.9192919999999996</v>
      </c>
      <c r="I331" s="157">
        <f t="shared" si="106"/>
        <v>14.055120000000001</v>
      </c>
      <c r="J331" s="158">
        <v>19.440000000000001</v>
      </c>
      <c r="K331" s="158">
        <f t="shared" si="107"/>
        <v>136.08000000000001</v>
      </c>
      <c r="L331" s="158">
        <v>38.99</v>
      </c>
      <c r="M331" s="158">
        <f t="shared" si="109"/>
        <v>97.09</v>
      </c>
      <c r="N331" s="151">
        <v>38.99</v>
      </c>
      <c r="O331" s="58">
        <v>3</v>
      </c>
      <c r="P331" s="58">
        <v>0</v>
      </c>
      <c r="Q331" s="58">
        <v>0</v>
      </c>
      <c r="R331" s="58">
        <f t="shared" si="110"/>
        <v>3</v>
      </c>
      <c r="S331" s="247">
        <f t="shared" si="111"/>
        <v>38.99</v>
      </c>
    </row>
    <row r="332" spans="1:19" s="58" customFormat="1" ht="20.100000000000001" customHeight="1" outlineLevel="1">
      <c r="A332" s="62" t="s">
        <v>634</v>
      </c>
      <c r="B332" s="62">
        <v>89739</v>
      </c>
      <c r="C332" s="62" t="s">
        <v>84</v>
      </c>
      <c r="D332" s="63" t="s">
        <v>470</v>
      </c>
      <c r="E332" s="62" t="s">
        <v>79</v>
      </c>
      <c r="F332" s="53">
        <v>4</v>
      </c>
      <c r="G332" s="155">
        <f t="shared" si="108"/>
        <v>7.3265204999999991</v>
      </c>
      <c r="H332" s="156">
        <f t="shared" si="105"/>
        <v>3.9450494999999992</v>
      </c>
      <c r="I332" s="157">
        <f t="shared" si="106"/>
        <v>11.271569999999999</v>
      </c>
      <c r="J332" s="158">
        <v>15.59</v>
      </c>
      <c r="K332" s="158">
        <f t="shared" si="107"/>
        <v>62.36</v>
      </c>
      <c r="L332" s="158">
        <f>K332</f>
        <v>62.36</v>
      </c>
      <c r="M332" s="158">
        <v>0</v>
      </c>
      <c r="N332" s="151">
        <v>42.17</v>
      </c>
      <c r="O332" s="58">
        <v>4</v>
      </c>
      <c r="P332" s="58">
        <v>0</v>
      </c>
      <c r="Q332" s="58">
        <v>0</v>
      </c>
      <c r="R332" s="58">
        <f t="shared" si="110"/>
        <v>4</v>
      </c>
      <c r="S332" s="247">
        <f t="shared" si="111"/>
        <v>42.17</v>
      </c>
    </row>
    <row r="333" spans="1:19" s="58" customFormat="1" ht="20.100000000000001" customHeight="1" outlineLevel="1">
      <c r="A333" s="62" t="s">
        <v>221</v>
      </c>
      <c r="B333" s="62">
        <v>89732</v>
      </c>
      <c r="C333" s="62" t="s">
        <v>84</v>
      </c>
      <c r="D333" s="63" t="s">
        <v>471</v>
      </c>
      <c r="E333" s="62" t="s">
        <v>79</v>
      </c>
      <c r="F333" s="53">
        <v>62</v>
      </c>
      <c r="G333" s="155">
        <f t="shared" si="108"/>
        <v>4.3188404999999994</v>
      </c>
      <c r="H333" s="156">
        <f t="shared" si="105"/>
        <v>2.3255294999999996</v>
      </c>
      <c r="I333" s="157">
        <f t="shared" si="106"/>
        <v>6.6443699999999994</v>
      </c>
      <c r="J333" s="158">
        <v>9.19</v>
      </c>
      <c r="K333" s="158">
        <f t="shared" si="107"/>
        <v>569.78</v>
      </c>
      <c r="L333" s="158">
        <v>379.46</v>
      </c>
      <c r="M333" s="158">
        <f>K333-L333</f>
        <v>190.32</v>
      </c>
      <c r="N333" s="151">
        <v>189.73</v>
      </c>
      <c r="O333" s="58">
        <v>30</v>
      </c>
      <c r="P333" s="58">
        <v>30</v>
      </c>
      <c r="Q333" s="58">
        <v>189.73</v>
      </c>
      <c r="R333" s="58">
        <f t="shared" si="110"/>
        <v>60</v>
      </c>
      <c r="S333" s="247">
        <f t="shared" si="111"/>
        <v>379.46</v>
      </c>
    </row>
    <row r="334" spans="1:19" s="58" customFormat="1" ht="20.100000000000001" customHeight="1" outlineLevel="1">
      <c r="A334" s="62" t="s">
        <v>635</v>
      </c>
      <c r="B334" s="62">
        <v>89726</v>
      </c>
      <c r="C334" s="62" t="s">
        <v>84</v>
      </c>
      <c r="D334" s="63" t="s">
        <v>472</v>
      </c>
      <c r="E334" s="62" t="s">
        <v>79</v>
      </c>
      <c r="F334" s="53">
        <v>49</v>
      </c>
      <c r="G334" s="155">
        <f t="shared" si="108"/>
        <v>3.4306350000000001</v>
      </c>
      <c r="H334" s="156">
        <f t="shared" si="105"/>
        <v>1.8472649999999997</v>
      </c>
      <c r="I334" s="157">
        <f t="shared" si="106"/>
        <v>5.2778999999999998</v>
      </c>
      <c r="J334" s="158">
        <v>7.3</v>
      </c>
      <c r="K334" s="158">
        <f t="shared" si="107"/>
        <v>357.7</v>
      </c>
      <c r="L334" s="158">
        <v>204.78</v>
      </c>
      <c r="M334" s="158">
        <f t="shared" ref="M334:M337" si="112">K334-L334</f>
        <v>152.91999999999999</v>
      </c>
      <c r="N334" s="151">
        <v>113.77</v>
      </c>
      <c r="O334" s="58">
        <v>25</v>
      </c>
      <c r="P334" s="58">
        <v>20</v>
      </c>
      <c r="Q334" s="58">
        <v>91.01</v>
      </c>
      <c r="R334" s="58">
        <f t="shared" si="110"/>
        <v>45</v>
      </c>
      <c r="S334" s="247">
        <f t="shared" si="111"/>
        <v>204.78</v>
      </c>
    </row>
    <row r="335" spans="1:19" s="58" customFormat="1" ht="20.100000000000001" customHeight="1" outlineLevel="1">
      <c r="A335" s="62" t="s">
        <v>636</v>
      </c>
      <c r="B335" s="62">
        <v>89744</v>
      </c>
      <c r="C335" s="62" t="s">
        <v>84</v>
      </c>
      <c r="D335" s="63" t="s">
        <v>473</v>
      </c>
      <c r="E335" s="62" t="s">
        <v>79</v>
      </c>
      <c r="F335" s="53">
        <v>26</v>
      </c>
      <c r="G335" s="155">
        <f t="shared" si="108"/>
        <v>9.1029315000000004</v>
      </c>
      <c r="H335" s="156">
        <f t="shared" si="105"/>
        <v>4.9015784999999994</v>
      </c>
      <c r="I335" s="157">
        <f t="shared" si="106"/>
        <v>14.00451</v>
      </c>
      <c r="J335" s="158">
        <v>19.37</v>
      </c>
      <c r="K335" s="158">
        <f t="shared" si="107"/>
        <v>503.62</v>
      </c>
      <c r="L335" s="158">
        <v>307.39999999999998</v>
      </c>
      <c r="M335" s="158">
        <f t="shared" si="112"/>
        <v>196.22000000000003</v>
      </c>
      <c r="N335" s="151">
        <v>173.75</v>
      </c>
      <c r="O335" s="58">
        <v>13</v>
      </c>
      <c r="P335" s="58">
        <v>10</v>
      </c>
      <c r="Q335" s="58">
        <v>133.65</v>
      </c>
      <c r="R335" s="58">
        <f t="shared" si="110"/>
        <v>23</v>
      </c>
      <c r="S335" s="247">
        <f t="shared" si="111"/>
        <v>307.39999999999998</v>
      </c>
    </row>
    <row r="336" spans="1:19" s="58" customFormat="1" ht="20.100000000000001" customHeight="1" outlineLevel="1">
      <c r="A336" s="62" t="s">
        <v>637</v>
      </c>
      <c r="B336" s="62">
        <v>89522</v>
      </c>
      <c r="C336" s="62" t="s">
        <v>84</v>
      </c>
      <c r="D336" s="63" t="s">
        <v>641</v>
      </c>
      <c r="E336" s="62" t="s">
        <v>79</v>
      </c>
      <c r="F336" s="53">
        <v>35</v>
      </c>
      <c r="G336" s="155">
        <f t="shared" si="108"/>
        <v>9.4741920000000004</v>
      </c>
      <c r="H336" s="156">
        <f t="shared" si="105"/>
        <v>5.1014879999999998</v>
      </c>
      <c r="I336" s="157">
        <f t="shared" si="106"/>
        <v>14.57568</v>
      </c>
      <c r="J336" s="158">
        <v>20.16</v>
      </c>
      <c r="K336" s="158">
        <f t="shared" si="107"/>
        <v>705.6</v>
      </c>
      <c r="L336" s="158">
        <v>442.42</v>
      </c>
      <c r="M336" s="158">
        <f t="shared" si="112"/>
        <v>263.18</v>
      </c>
      <c r="N336" s="151">
        <v>221.21</v>
      </c>
      <c r="O336" s="58">
        <v>15</v>
      </c>
      <c r="P336" s="58">
        <v>15</v>
      </c>
      <c r="Q336" s="58">
        <v>221.21</v>
      </c>
      <c r="R336" s="58">
        <f t="shared" si="110"/>
        <v>30</v>
      </c>
      <c r="S336" s="247">
        <f t="shared" si="111"/>
        <v>442.42</v>
      </c>
    </row>
    <row r="337" spans="1:19" s="58" customFormat="1" ht="20.100000000000001" customHeight="1" outlineLevel="1">
      <c r="A337" s="62" t="s">
        <v>222</v>
      </c>
      <c r="B337" s="62">
        <v>89731</v>
      </c>
      <c r="C337" s="62" t="s">
        <v>84</v>
      </c>
      <c r="D337" s="63" t="s">
        <v>474</v>
      </c>
      <c r="E337" s="62" t="s">
        <v>79</v>
      </c>
      <c r="F337" s="53">
        <v>3</v>
      </c>
      <c r="G337" s="155">
        <f t="shared" si="108"/>
        <v>4.0368705</v>
      </c>
      <c r="H337" s="156">
        <f t="shared" si="105"/>
        <v>2.1736994999999997</v>
      </c>
      <c r="I337" s="157">
        <f t="shared" si="106"/>
        <v>6.2105699999999997</v>
      </c>
      <c r="J337" s="158">
        <v>8.59</v>
      </c>
      <c r="K337" s="158">
        <f t="shared" si="107"/>
        <v>25.77</v>
      </c>
      <c r="L337" s="158">
        <f>K337</f>
        <v>25.77</v>
      </c>
      <c r="M337" s="158">
        <f t="shared" si="112"/>
        <v>0</v>
      </c>
      <c r="N337" s="151">
        <v>17.739999999999998</v>
      </c>
      <c r="O337" s="58">
        <v>3</v>
      </c>
      <c r="P337" s="58">
        <v>0</v>
      </c>
      <c r="Q337" s="58">
        <v>0</v>
      </c>
      <c r="R337" s="58">
        <f>O337+P337</f>
        <v>3</v>
      </c>
      <c r="S337" s="247">
        <f>N337+Q337</f>
        <v>17.739999999999998</v>
      </c>
    </row>
    <row r="338" spans="1:19" s="58" customFormat="1" ht="20.100000000000001" customHeight="1" outlineLevel="1">
      <c r="A338" s="62" t="s">
        <v>223</v>
      </c>
      <c r="B338" s="62">
        <v>89724</v>
      </c>
      <c r="C338" s="62" t="s">
        <v>84</v>
      </c>
      <c r="D338" s="63" t="s">
        <v>475</v>
      </c>
      <c r="E338" s="62" t="s">
        <v>79</v>
      </c>
      <c r="F338" s="53">
        <v>19</v>
      </c>
      <c r="G338" s="155">
        <f t="shared" si="108"/>
        <v>3.0311775000000005</v>
      </c>
      <c r="H338" s="156">
        <f t="shared" si="105"/>
        <v>1.6321725</v>
      </c>
      <c r="I338" s="157">
        <f t="shared" si="106"/>
        <v>4.6633500000000003</v>
      </c>
      <c r="J338" s="158">
        <v>6.45</v>
      </c>
      <c r="K338" s="158">
        <f t="shared" si="107"/>
        <v>122.55</v>
      </c>
      <c r="L338" s="158">
        <v>61.44</v>
      </c>
      <c r="M338" s="158">
        <f>K338-L338</f>
        <v>61.11</v>
      </c>
      <c r="N338" s="151">
        <v>61.44</v>
      </c>
      <c r="O338" s="58">
        <v>14</v>
      </c>
      <c r="P338" s="58">
        <v>0</v>
      </c>
      <c r="Q338" s="58">
        <v>0</v>
      </c>
      <c r="R338" s="58">
        <f t="shared" si="110"/>
        <v>14</v>
      </c>
      <c r="S338" s="247">
        <f t="shared" si="111"/>
        <v>61.44</v>
      </c>
    </row>
    <row r="339" spans="1:19" s="58" customFormat="1" ht="30" customHeight="1" outlineLevel="1">
      <c r="A339" s="62" t="s">
        <v>295</v>
      </c>
      <c r="B339" s="62">
        <v>89724</v>
      </c>
      <c r="C339" s="62" t="s">
        <v>84</v>
      </c>
      <c r="D339" s="63" t="s">
        <v>476</v>
      </c>
      <c r="E339" s="62" t="s">
        <v>79</v>
      </c>
      <c r="F339" s="53">
        <v>65</v>
      </c>
      <c r="G339" s="155">
        <f t="shared" si="108"/>
        <v>3.2238570000000002</v>
      </c>
      <c r="H339" s="156">
        <f t="shared" si="105"/>
        <v>1.7359230000000001</v>
      </c>
      <c r="I339" s="157">
        <f t="shared" si="106"/>
        <v>4.9597800000000003</v>
      </c>
      <c r="J339" s="158">
        <v>6.86</v>
      </c>
      <c r="K339" s="158">
        <f t="shared" si="107"/>
        <v>445.90000000000003</v>
      </c>
      <c r="L339" s="158">
        <v>324.68</v>
      </c>
      <c r="M339" s="158">
        <f t="shared" ref="M339:M340" si="113">K339-L339</f>
        <v>121.22000000000003</v>
      </c>
      <c r="N339" s="151">
        <v>189.16</v>
      </c>
      <c r="O339" s="58">
        <v>35</v>
      </c>
      <c r="P339" s="58">
        <v>25</v>
      </c>
      <c r="Q339" s="58">
        <v>135.12</v>
      </c>
      <c r="R339" s="58">
        <f t="shared" si="110"/>
        <v>60</v>
      </c>
      <c r="S339" s="247">
        <f t="shared" si="111"/>
        <v>324.27999999999997</v>
      </c>
    </row>
    <row r="340" spans="1:19" s="58" customFormat="1" ht="20.100000000000001" customHeight="1" outlineLevel="1">
      <c r="A340" s="62" t="s">
        <v>638</v>
      </c>
      <c r="B340" s="62">
        <v>89569</v>
      </c>
      <c r="C340" s="62" t="s">
        <v>84</v>
      </c>
      <c r="D340" s="63" t="s">
        <v>477</v>
      </c>
      <c r="E340" s="62" t="s">
        <v>79</v>
      </c>
      <c r="F340" s="53">
        <v>25</v>
      </c>
      <c r="G340" s="155">
        <f t="shared" si="108"/>
        <v>25.0060395</v>
      </c>
      <c r="H340" s="156">
        <f t="shared" si="105"/>
        <v>13.464790499999999</v>
      </c>
      <c r="I340" s="157">
        <f t="shared" si="106"/>
        <v>38.470829999999999</v>
      </c>
      <c r="J340" s="158">
        <v>53.21</v>
      </c>
      <c r="K340" s="158">
        <f t="shared" si="107"/>
        <v>1330.25</v>
      </c>
      <c r="L340" s="158">
        <v>927.45</v>
      </c>
      <c r="M340" s="158">
        <f t="shared" si="113"/>
        <v>402.79999999999995</v>
      </c>
      <c r="N340" s="151">
        <v>505.87</v>
      </c>
      <c r="O340" s="58">
        <v>12</v>
      </c>
      <c r="P340" s="58">
        <v>10</v>
      </c>
      <c r="Q340" s="58">
        <v>421.58</v>
      </c>
      <c r="R340" s="58">
        <f t="shared" si="110"/>
        <v>22</v>
      </c>
      <c r="S340" s="247">
        <f t="shared" si="111"/>
        <v>927.45</v>
      </c>
    </row>
    <row r="341" spans="1:19" s="58" customFormat="1" ht="20.100000000000001" customHeight="1" outlineLevel="1">
      <c r="A341" s="62" t="s">
        <v>639</v>
      </c>
      <c r="B341" s="62">
        <v>89569</v>
      </c>
      <c r="C341" s="62" t="s">
        <v>84</v>
      </c>
      <c r="D341" s="63" t="s">
        <v>478</v>
      </c>
      <c r="E341" s="62" t="s">
        <v>79</v>
      </c>
      <c r="F341" s="53">
        <v>2</v>
      </c>
      <c r="G341" s="155">
        <f t="shared" si="108"/>
        <v>25.0060395</v>
      </c>
      <c r="H341" s="156">
        <f t="shared" si="105"/>
        <v>13.464790499999999</v>
      </c>
      <c r="I341" s="157">
        <f t="shared" si="106"/>
        <v>38.470829999999999</v>
      </c>
      <c r="J341" s="158">
        <v>53.21</v>
      </c>
      <c r="K341" s="158">
        <f t="shared" si="107"/>
        <v>106.42</v>
      </c>
      <c r="L341" s="158">
        <f t="shared" ref="L341:L347" si="114">K341</f>
        <v>106.42</v>
      </c>
      <c r="M341" s="158">
        <v>0</v>
      </c>
      <c r="N341" s="151">
        <v>92.01</v>
      </c>
      <c r="O341" s="58">
        <v>2</v>
      </c>
      <c r="P341" s="58">
        <v>0</v>
      </c>
      <c r="Q341" s="58">
        <v>0</v>
      </c>
      <c r="R341" s="58">
        <f t="shared" si="110"/>
        <v>2</v>
      </c>
      <c r="S341" s="247">
        <f t="shared" si="111"/>
        <v>92.01</v>
      </c>
    </row>
    <row r="342" spans="1:19" s="58" customFormat="1" ht="20.100000000000001" customHeight="1" outlineLevel="1">
      <c r="A342" s="62" t="s">
        <v>593</v>
      </c>
      <c r="B342" s="62">
        <v>89690</v>
      </c>
      <c r="C342" s="62" t="s">
        <v>84</v>
      </c>
      <c r="D342" s="63" t="s">
        <v>479</v>
      </c>
      <c r="E342" s="62" t="s">
        <v>79</v>
      </c>
      <c r="F342" s="53">
        <v>19</v>
      </c>
      <c r="G342" s="155">
        <f t="shared" si="108"/>
        <v>24.850956</v>
      </c>
      <c r="H342" s="156">
        <f t="shared" si="105"/>
        <v>13.381283999999999</v>
      </c>
      <c r="I342" s="157">
        <f t="shared" si="106"/>
        <v>38.232239999999997</v>
      </c>
      <c r="J342" s="158">
        <v>52.88</v>
      </c>
      <c r="K342" s="158">
        <f t="shared" si="107"/>
        <v>1004.72</v>
      </c>
      <c r="L342" s="158">
        <f t="shared" si="114"/>
        <v>1004.72</v>
      </c>
      <c r="M342" s="158">
        <v>0</v>
      </c>
      <c r="N342" s="151">
        <v>587.66999999999996</v>
      </c>
      <c r="O342" s="58">
        <v>15</v>
      </c>
      <c r="P342" s="58">
        <v>4</v>
      </c>
      <c r="Q342" s="58">
        <v>156.71</v>
      </c>
      <c r="R342" s="58">
        <f>O342+P342</f>
        <v>19</v>
      </c>
      <c r="S342" s="247">
        <f t="shared" si="111"/>
        <v>744.38</v>
      </c>
    </row>
    <row r="343" spans="1:19" s="58" customFormat="1" ht="20.100000000000001" customHeight="1" outlineLevel="1">
      <c r="A343" s="62" t="s">
        <v>594</v>
      </c>
      <c r="B343" s="62">
        <v>89685</v>
      </c>
      <c r="C343" s="62" t="s">
        <v>84</v>
      </c>
      <c r="D343" s="63" t="s">
        <v>480</v>
      </c>
      <c r="E343" s="62" t="s">
        <v>79</v>
      </c>
      <c r="F343" s="53">
        <v>5</v>
      </c>
      <c r="G343" s="155">
        <f t="shared" si="108"/>
        <v>19.418334000000002</v>
      </c>
      <c r="H343" s="156">
        <f t="shared" si="105"/>
        <v>10.456026</v>
      </c>
      <c r="I343" s="157">
        <f t="shared" si="106"/>
        <v>29.874359999999999</v>
      </c>
      <c r="J343" s="158">
        <v>41.32</v>
      </c>
      <c r="K343" s="158">
        <f t="shared" si="107"/>
        <v>206.6</v>
      </c>
      <c r="L343" s="158">
        <f t="shared" si="114"/>
        <v>206.6</v>
      </c>
      <c r="M343" s="158">
        <v>0</v>
      </c>
      <c r="N343" s="151">
        <v>52.32</v>
      </c>
      <c r="O343" s="58">
        <v>2</v>
      </c>
      <c r="P343" s="58">
        <v>3</v>
      </c>
      <c r="Q343" s="58">
        <v>78.459999999999994</v>
      </c>
      <c r="R343" s="58">
        <f t="shared" si="110"/>
        <v>5</v>
      </c>
      <c r="S343" s="247">
        <f t="shared" si="111"/>
        <v>130.78</v>
      </c>
    </row>
    <row r="344" spans="1:19" s="58" customFormat="1" ht="20.100000000000001" customHeight="1" outlineLevel="1">
      <c r="A344" s="62" t="s">
        <v>595</v>
      </c>
      <c r="B344" s="62">
        <v>89685</v>
      </c>
      <c r="C344" s="62" t="s">
        <v>84</v>
      </c>
      <c r="D344" s="63" t="s">
        <v>481</v>
      </c>
      <c r="E344" s="62" t="s">
        <v>79</v>
      </c>
      <c r="F344" s="53">
        <v>2</v>
      </c>
      <c r="G344" s="155">
        <f t="shared" si="108"/>
        <v>19.418334000000002</v>
      </c>
      <c r="H344" s="156">
        <f t="shared" si="105"/>
        <v>10.456026</v>
      </c>
      <c r="I344" s="157">
        <f t="shared" si="106"/>
        <v>29.874359999999999</v>
      </c>
      <c r="J344" s="158">
        <v>41.32</v>
      </c>
      <c r="K344" s="158">
        <f t="shared" si="107"/>
        <v>82.64</v>
      </c>
      <c r="L344" s="158">
        <f t="shared" si="114"/>
        <v>82.64</v>
      </c>
      <c r="M344" s="158">
        <v>0</v>
      </c>
      <c r="N344" s="151">
        <v>27.99</v>
      </c>
      <c r="O344" s="58">
        <v>1</v>
      </c>
      <c r="P344" s="58">
        <v>1</v>
      </c>
      <c r="Q344" s="58">
        <v>27.99</v>
      </c>
      <c r="R344" s="58">
        <f t="shared" si="110"/>
        <v>2</v>
      </c>
      <c r="S344" s="247">
        <f t="shared" si="111"/>
        <v>55.98</v>
      </c>
    </row>
    <row r="345" spans="1:19" s="58" customFormat="1" ht="20.100000000000001" customHeight="1" outlineLevel="1">
      <c r="A345" s="62" t="s">
        <v>596</v>
      </c>
      <c r="B345" s="62">
        <v>89557</v>
      </c>
      <c r="C345" s="62" t="s">
        <v>84</v>
      </c>
      <c r="D345" s="63" t="s">
        <v>482</v>
      </c>
      <c r="E345" s="62" t="s">
        <v>79</v>
      </c>
      <c r="F345" s="53">
        <v>6</v>
      </c>
      <c r="G345" s="155">
        <f t="shared" si="108"/>
        <v>9.0089415000000006</v>
      </c>
      <c r="H345" s="156">
        <f t="shared" si="105"/>
        <v>4.8509685000000005</v>
      </c>
      <c r="I345" s="157">
        <f t="shared" si="106"/>
        <v>13.859910000000001</v>
      </c>
      <c r="J345" s="158">
        <v>19.170000000000002</v>
      </c>
      <c r="K345" s="158">
        <f t="shared" si="107"/>
        <v>115.02000000000001</v>
      </c>
      <c r="L345" s="158">
        <f t="shared" si="114"/>
        <v>115.02000000000001</v>
      </c>
      <c r="M345" s="158">
        <v>0</v>
      </c>
      <c r="N345" s="151">
        <v>24.67</v>
      </c>
      <c r="O345" s="58">
        <v>3</v>
      </c>
      <c r="P345" s="58">
        <v>3</v>
      </c>
      <c r="Q345" s="58">
        <v>24.67</v>
      </c>
      <c r="R345" s="58">
        <f t="shared" si="110"/>
        <v>6</v>
      </c>
      <c r="S345" s="247">
        <f t="shared" si="111"/>
        <v>49.34</v>
      </c>
    </row>
    <row r="346" spans="1:19" s="58" customFormat="1" ht="20.100000000000001" customHeight="1" outlineLevel="1">
      <c r="A346" s="62" t="s">
        <v>597</v>
      </c>
      <c r="B346" s="62">
        <v>89549</v>
      </c>
      <c r="C346" s="62" t="s">
        <v>84</v>
      </c>
      <c r="D346" s="63" t="s">
        <v>483</v>
      </c>
      <c r="E346" s="62" t="s">
        <v>79</v>
      </c>
      <c r="F346" s="53">
        <v>5</v>
      </c>
      <c r="G346" s="155">
        <f t="shared" si="108"/>
        <v>5.2446420000000007</v>
      </c>
      <c r="H346" s="156">
        <f t="shared" si="105"/>
        <v>2.8240379999999998</v>
      </c>
      <c r="I346" s="157">
        <f t="shared" si="106"/>
        <v>8.0686800000000005</v>
      </c>
      <c r="J346" s="158">
        <v>11.16</v>
      </c>
      <c r="K346" s="158">
        <f t="shared" si="107"/>
        <v>55.8</v>
      </c>
      <c r="L346" s="158">
        <f t="shared" si="114"/>
        <v>55.8</v>
      </c>
      <c r="M346" s="158">
        <v>0</v>
      </c>
      <c r="N346" s="151">
        <v>10.7</v>
      </c>
      <c r="O346" s="58">
        <v>2</v>
      </c>
      <c r="P346" s="58">
        <v>3</v>
      </c>
      <c r="Q346" s="58">
        <v>16.05</v>
      </c>
      <c r="R346" s="58">
        <f t="shared" si="110"/>
        <v>5</v>
      </c>
      <c r="S346" s="247">
        <f t="shared" si="111"/>
        <v>26.75</v>
      </c>
    </row>
    <row r="347" spans="1:19" s="58" customFormat="1" ht="20.100000000000001" customHeight="1" outlineLevel="1">
      <c r="A347" s="62" t="s">
        <v>598</v>
      </c>
      <c r="B347" s="62">
        <v>89623</v>
      </c>
      <c r="C347" s="62" t="s">
        <v>84</v>
      </c>
      <c r="D347" s="63" t="s">
        <v>484</v>
      </c>
      <c r="E347" s="62" t="s">
        <v>79</v>
      </c>
      <c r="F347" s="53">
        <v>1</v>
      </c>
      <c r="G347" s="155">
        <f t="shared" si="108"/>
        <v>7.3171214999999998</v>
      </c>
      <c r="H347" s="156">
        <f t="shared" si="105"/>
        <v>3.9399884999999992</v>
      </c>
      <c r="I347" s="157">
        <f t="shared" si="106"/>
        <v>11.257109999999999</v>
      </c>
      <c r="J347" s="158">
        <v>15.57</v>
      </c>
      <c r="K347" s="158">
        <f t="shared" si="107"/>
        <v>15.57</v>
      </c>
      <c r="L347" s="158">
        <f t="shared" si="114"/>
        <v>15.57</v>
      </c>
      <c r="M347" s="158">
        <v>0</v>
      </c>
      <c r="N347" s="151">
        <v>9.5500000000000007</v>
      </c>
      <c r="O347" s="58">
        <v>1</v>
      </c>
      <c r="P347" s="58">
        <v>0</v>
      </c>
      <c r="Q347" s="58">
        <v>0</v>
      </c>
      <c r="R347" s="58">
        <f t="shared" si="110"/>
        <v>1</v>
      </c>
      <c r="S347" s="247">
        <f t="shared" si="111"/>
        <v>9.5500000000000007</v>
      </c>
    </row>
    <row r="348" spans="1:19" s="58" customFormat="1" ht="20.100000000000001" customHeight="1" outlineLevel="1">
      <c r="A348" s="62" t="s">
        <v>599</v>
      </c>
      <c r="B348" s="62">
        <v>89623</v>
      </c>
      <c r="C348" s="62" t="s">
        <v>84</v>
      </c>
      <c r="D348" s="63" t="s">
        <v>485</v>
      </c>
      <c r="E348" s="62" t="s">
        <v>79</v>
      </c>
      <c r="F348" s="53">
        <v>19</v>
      </c>
      <c r="G348" s="155">
        <f t="shared" si="108"/>
        <v>6.4195169999999999</v>
      </c>
      <c r="H348" s="156">
        <f t="shared" si="105"/>
        <v>3.4566629999999998</v>
      </c>
      <c r="I348" s="157">
        <f t="shared" si="106"/>
        <v>9.8761799999999997</v>
      </c>
      <c r="J348" s="158">
        <v>13.66</v>
      </c>
      <c r="K348" s="158">
        <f t="shared" si="107"/>
        <v>259.54000000000002</v>
      </c>
      <c r="L348" s="158">
        <v>152.78</v>
      </c>
      <c r="M348" s="158">
        <f>K348-L348</f>
        <v>106.76000000000002</v>
      </c>
      <c r="N348" s="151">
        <v>95.49</v>
      </c>
      <c r="O348" s="58">
        <v>10</v>
      </c>
      <c r="P348" s="58">
        <v>6</v>
      </c>
      <c r="Q348" s="58">
        <v>57.29</v>
      </c>
      <c r="R348" s="58">
        <f t="shared" si="110"/>
        <v>16</v>
      </c>
      <c r="S348" s="247">
        <f t="shared" si="111"/>
        <v>152.78</v>
      </c>
    </row>
    <row r="349" spans="1:19" s="58" customFormat="1" ht="20.100000000000001" customHeight="1" outlineLevel="1">
      <c r="A349" s="62" t="s">
        <v>600</v>
      </c>
      <c r="B349" s="62">
        <v>89696</v>
      </c>
      <c r="C349" s="62" t="s">
        <v>84</v>
      </c>
      <c r="D349" s="63" t="s">
        <v>487</v>
      </c>
      <c r="E349" s="62" t="s">
        <v>79</v>
      </c>
      <c r="F349" s="53">
        <v>11</v>
      </c>
      <c r="G349" s="155">
        <f t="shared" si="108"/>
        <v>17.378750999999998</v>
      </c>
      <c r="H349" s="156">
        <f t="shared" si="105"/>
        <v>9.3577889999999986</v>
      </c>
      <c r="I349" s="157">
        <f t="shared" si="106"/>
        <v>26.736539999999998</v>
      </c>
      <c r="J349" s="158">
        <v>36.979999999999997</v>
      </c>
      <c r="K349" s="158">
        <f t="shared" si="107"/>
        <v>406.78</v>
      </c>
      <c r="L349" s="158">
        <v>246.06</v>
      </c>
      <c r="M349" s="158">
        <f t="shared" ref="M349:M350" si="115">K349-L349</f>
        <v>160.71999999999997</v>
      </c>
      <c r="N349" s="151">
        <v>153.79</v>
      </c>
      <c r="O349" s="58">
        <v>5</v>
      </c>
      <c r="P349" s="58">
        <v>3</v>
      </c>
      <c r="Q349" s="58">
        <v>92.27</v>
      </c>
      <c r="R349" s="58">
        <f t="shared" si="110"/>
        <v>8</v>
      </c>
      <c r="S349" s="247">
        <f>N349+Q349</f>
        <v>246.06</v>
      </c>
    </row>
    <row r="350" spans="1:19" s="58" customFormat="1" ht="20.100000000000001" customHeight="1" outlineLevel="1">
      <c r="A350" s="62" t="s">
        <v>601</v>
      </c>
      <c r="B350" s="62">
        <v>89696</v>
      </c>
      <c r="C350" s="62" t="s">
        <v>84</v>
      </c>
      <c r="D350" s="63" t="s">
        <v>708</v>
      </c>
      <c r="E350" s="62" t="s">
        <v>79</v>
      </c>
      <c r="F350" s="53">
        <v>20</v>
      </c>
      <c r="G350" s="155">
        <f t="shared" si="108"/>
        <v>17.378750999999998</v>
      </c>
      <c r="H350" s="156">
        <f t="shared" si="105"/>
        <v>9.3577889999999986</v>
      </c>
      <c r="I350" s="157">
        <f t="shared" si="106"/>
        <v>26.736539999999998</v>
      </c>
      <c r="J350" s="158">
        <v>36.979999999999997</v>
      </c>
      <c r="K350" s="158">
        <f t="shared" si="107"/>
        <v>739.59999999999991</v>
      </c>
      <c r="L350" s="158">
        <v>399.84</v>
      </c>
      <c r="M350" s="158">
        <f t="shared" si="115"/>
        <v>339.75999999999993</v>
      </c>
      <c r="N350" s="151">
        <v>307.57</v>
      </c>
      <c r="O350" s="58">
        <v>10</v>
      </c>
      <c r="P350" s="58">
        <v>3</v>
      </c>
      <c r="Q350" s="58">
        <v>92.27</v>
      </c>
      <c r="R350" s="58">
        <f t="shared" si="110"/>
        <v>13</v>
      </c>
      <c r="S350" s="247">
        <f t="shared" si="111"/>
        <v>399.84</v>
      </c>
    </row>
    <row r="351" spans="1:19" s="58" customFormat="1" ht="20.100000000000001" customHeight="1" outlineLevel="1">
      <c r="A351" s="62" t="s">
        <v>602</v>
      </c>
      <c r="B351" s="62">
        <v>89704</v>
      </c>
      <c r="C351" s="62" t="s">
        <v>84</v>
      </c>
      <c r="D351" s="63" t="s">
        <v>486</v>
      </c>
      <c r="E351" s="62" t="s">
        <v>79</v>
      </c>
      <c r="F351" s="53">
        <v>2</v>
      </c>
      <c r="G351" s="155">
        <f t="shared" si="108"/>
        <v>39.4758</v>
      </c>
      <c r="H351" s="156">
        <f t="shared" si="105"/>
        <v>21.2562</v>
      </c>
      <c r="I351" s="157">
        <f t="shared" si="106"/>
        <v>60.731999999999999</v>
      </c>
      <c r="J351" s="158">
        <v>84</v>
      </c>
      <c r="K351" s="158">
        <f t="shared" si="107"/>
        <v>168</v>
      </c>
      <c r="L351" s="158">
        <f>K351</f>
        <v>168</v>
      </c>
      <c r="M351" s="158">
        <v>0</v>
      </c>
      <c r="N351" s="151">
        <v>71.760000000000005</v>
      </c>
      <c r="O351" s="58">
        <v>1</v>
      </c>
      <c r="P351" s="58">
        <v>1</v>
      </c>
      <c r="Q351" s="58">
        <v>71.760000000000005</v>
      </c>
      <c r="R351" s="58">
        <f t="shared" si="110"/>
        <v>2</v>
      </c>
      <c r="S351" s="247">
        <f t="shared" si="111"/>
        <v>143.52000000000001</v>
      </c>
    </row>
    <row r="352" spans="1:19" s="58" customFormat="1" ht="20.100000000000001" customHeight="1" outlineLevel="1">
      <c r="A352" s="62" t="s">
        <v>603</v>
      </c>
      <c r="B352" s="62">
        <v>89784</v>
      </c>
      <c r="C352" s="62" t="s">
        <v>84</v>
      </c>
      <c r="D352" s="63" t="s">
        <v>488</v>
      </c>
      <c r="E352" s="62" t="s">
        <v>79</v>
      </c>
      <c r="F352" s="53">
        <v>19</v>
      </c>
      <c r="G352" s="155">
        <f t="shared" si="108"/>
        <v>7.2513284999999996</v>
      </c>
      <c r="H352" s="156">
        <f t="shared" si="105"/>
        <v>3.9045614999999994</v>
      </c>
      <c r="I352" s="157">
        <f t="shared" si="106"/>
        <v>11.155889999999999</v>
      </c>
      <c r="J352" s="158">
        <v>15.43</v>
      </c>
      <c r="K352" s="158">
        <f t="shared" si="107"/>
        <v>293.17</v>
      </c>
      <c r="L352" s="158">
        <v>233.26</v>
      </c>
      <c r="M352" s="158">
        <f>K352-L352</f>
        <v>59.910000000000025</v>
      </c>
      <c r="N352" s="151">
        <v>179.43</v>
      </c>
      <c r="O352" s="58">
        <v>10</v>
      </c>
      <c r="P352" s="58">
        <v>3</v>
      </c>
      <c r="Q352" s="58">
        <v>53.83</v>
      </c>
      <c r="R352" s="58">
        <f t="shared" si="110"/>
        <v>13</v>
      </c>
      <c r="S352" s="247">
        <f t="shared" si="111"/>
        <v>233.26</v>
      </c>
    </row>
    <row r="353" spans="1:19" s="58" customFormat="1" ht="20.100000000000001" customHeight="1" outlineLevel="1">
      <c r="A353" s="62" t="s">
        <v>604</v>
      </c>
      <c r="B353" s="62">
        <v>89687</v>
      </c>
      <c r="C353" s="62" t="s">
        <v>84</v>
      </c>
      <c r="D353" s="63" t="s">
        <v>642</v>
      </c>
      <c r="E353" s="62" t="s">
        <v>79</v>
      </c>
      <c r="F353" s="53">
        <v>4</v>
      </c>
      <c r="G353" s="155">
        <f t="shared" si="108"/>
        <v>13.5392595</v>
      </c>
      <c r="H353" s="156">
        <f t="shared" si="105"/>
        <v>7.290370499999999</v>
      </c>
      <c r="I353" s="157">
        <f t="shared" si="106"/>
        <v>20.829629999999998</v>
      </c>
      <c r="J353" s="158">
        <v>28.81</v>
      </c>
      <c r="K353" s="158">
        <f t="shared" si="107"/>
        <v>115.24</v>
      </c>
      <c r="L353" s="158">
        <f>K353</f>
        <v>115.24</v>
      </c>
      <c r="M353" s="158">
        <v>0</v>
      </c>
      <c r="N353" s="151">
        <v>52.35</v>
      </c>
      <c r="O353" s="58">
        <v>2</v>
      </c>
      <c r="P353" s="58">
        <v>2</v>
      </c>
      <c r="Q353" s="58">
        <v>52.35</v>
      </c>
      <c r="R353" s="58">
        <f t="shared" si="110"/>
        <v>4</v>
      </c>
      <c r="S353" s="247">
        <f t="shared" si="111"/>
        <v>104.7</v>
      </c>
    </row>
    <row r="354" spans="1:19" s="58" customFormat="1" ht="20.100000000000001" customHeight="1" outlineLevel="1">
      <c r="A354" s="62" t="s">
        <v>605</v>
      </c>
      <c r="B354" s="62">
        <v>89707</v>
      </c>
      <c r="C354" s="62" t="s">
        <v>84</v>
      </c>
      <c r="D354" s="63" t="s">
        <v>491</v>
      </c>
      <c r="E354" s="62" t="s">
        <v>79</v>
      </c>
      <c r="F354" s="53">
        <v>19</v>
      </c>
      <c r="G354" s="155">
        <f t="shared" si="108"/>
        <v>12.655753499999999</v>
      </c>
      <c r="H354" s="156">
        <f t="shared" si="105"/>
        <v>6.8146364999999989</v>
      </c>
      <c r="I354" s="157">
        <f t="shared" si="106"/>
        <v>19.470389999999998</v>
      </c>
      <c r="J354" s="158">
        <v>26.93</v>
      </c>
      <c r="K354" s="158">
        <f t="shared" si="107"/>
        <v>511.67</v>
      </c>
      <c r="L354" s="158">
        <v>508.16</v>
      </c>
      <c r="M354" s="158">
        <f>K354-L354</f>
        <v>3.5099999999999909</v>
      </c>
      <c r="N354" s="151">
        <v>390.89</v>
      </c>
      <c r="O354" s="58">
        <v>10</v>
      </c>
      <c r="P354" s="58">
        <v>3</v>
      </c>
      <c r="Q354" s="58">
        <v>117.27</v>
      </c>
      <c r="R354" s="58">
        <f t="shared" si="110"/>
        <v>13</v>
      </c>
      <c r="S354" s="247">
        <f t="shared" si="111"/>
        <v>508.15999999999997</v>
      </c>
    </row>
    <row r="355" spans="1:19" s="58" customFormat="1" ht="20.100000000000001" customHeight="1" outlineLevel="1">
      <c r="A355" s="62" t="s">
        <v>606</v>
      </c>
      <c r="B355" s="62">
        <v>89708</v>
      </c>
      <c r="C355" s="62" t="s">
        <v>84</v>
      </c>
      <c r="D355" s="63" t="s">
        <v>490</v>
      </c>
      <c r="E355" s="62" t="s">
        <v>79</v>
      </c>
      <c r="F355" s="53">
        <v>1</v>
      </c>
      <c r="G355" s="155">
        <f t="shared" si="108"/>
        <v>29.155698000000001</v>
      </c>
      <c r="H355" s="156">
        <f t="shared" si="105"/>
        <v>15.699221999999999</v>
      </c>
      <c r="I355" s="157">
        <f t="shared" si="106"/>
        <v>44.85492</v>
      </c>
      <c r="J355" s="158">
        <v>62.04</v>
      </c>
      <c r="K355" s="158">
        <f t="shared" si="107"/>
        <v>62.04</v>
      </c>
      <c r="L355" s="158">
        <f>K355</f>
        <v>62.04</v>
      </c>
      <c r="M355" s="158">
        <v>0</v>
      </c>
      <c r="N355" s="151">
        <v>41.45</v>
      </c>
      <c r="O355" s="58">
        <v>1</v>
      </c>
      <c r="P355" s="58">
        <v>0</v>
      </c>
      <c r="Q355" s="58">
        <v>0</v>
      </c>
      <c r="R355" s="58">
        <f t="shared" si="110"/>
        <v>1</v>
      </c>
      <c r="S355" s="247">
        <f t="shared" si="111"/>
        <v>41.45</v>
      </c>
    </row>
    <row r="356" spans="1:19" s="58" customFormat="1" ht="20.100000000000001" customHeight="1" outlineLevel="1">
      <c r="A356" s="62" t="s">
        <v>607</v>
      </c>
      <c r="B356" s="62">
        <v>98102</v>
      </c>
      <c r="C356" s="192" t="s">
        <v>84</v>
      </c>
      <c r="D356" s="63" t="s">
        <v>704</v>
      </c>
      <c r="E356" s="62" t="s">
        <v>79</v>
      </c>
      <c r="F356" s="53">
        <v>7</v>
      </c>
      <c r="G356" s="155">
        <f t="shared" si="108"/>
        <v>79.5108405</v>
      </c>
      <c r="H356" s="156">
        <f t="shared" si="105"/>
        <v>42.813529499999994</v>
      </c>
      <c r="I356" s="157">
        <f t="shared" si="106"/>
        <v>122.32436999999999</v>
      </c>
      <c r="J356" s="158">
        <v>169.19</v>
      </c>
      <c r="K356" s="158">
        <f t="shared" si="107"/>
        <v>1184.33</v>
      </c>
      <c r="L356" s="158">
        <f>K356</f>
        <v>1184.33</v>
      </c>
      <c r="M356" s="158">
        <v>0</v>
      </c>
      <c r="N356" s="151">
        <v>347.18</v>
      </c>
      <c r="O356" s="58">
        <v>3</v>
      </c>
      <c r="P356" s="58">
        <v>4</v>
      </c>
      <c r="Q356" s="58">
        <v>462.91</v>
      </c>
      <c r="R356" s="58">
        <f>O356+P356</f>
        <v>7</v>
      </c>
      <c r="S356" s="247">
        <f t="shared" si="111"/>
        <v>810.09</v>
      </c>
    </row>
    <row r="357" spans="1:19" s="58" customFormat="1" ht="20.100000000000001" customHeight="1" outlineLevel="1">
      <c r="A357" s="62" t="s">
        <v>608</v>
      </c>
      <c r="B357" s="62" t="s">
        <v>1214</v>
      </c>
      <c r="C357" s="192" t="s">
        <v>84</v>
      </c>
      <c r="D357" s="63" t="s">
        <v>706</v>
      </c>
      <c r="E357" s="62" t="s">
        <v>79</v>
      </c>
      <c r="F357" s="53">
        <v>17</v>
      </c>
      <c r="G357" s="155">
        <f t="shared" si="108"/>
        <v>192.61840649999999</v>
      </c>
      <c r="H357" s="156">
        <f t="shared" si="105"/>
        <v>103.7176035</v>
      </c>
      <c r="I357" s="157">
        <f t="shared" si="106"/>
        <v>296.33600999999999</v>
      </c>
      <c r="J357" s="158">
        <v>409.87</v>
      </c>
      <c r="K357" s="158">
        <f t="shared" si="107"/>
        <v>6967.79</v>
      </c>
      <c r="L357" s="158">
        <v>2289.12</v>
      </c>
      <c r="M357" s="158">
        <f>K357</f>
        <v>6967.79</v>
      </c>
      <c r="N357" s="151">
        <v>2289.12</v>
      </c>
      <c r="O357" s="58">
        <v>8</v>
      </c>
      <c r="P357" s="58">
        <v>0</v>
      </c>
      <c r="Q357" s="58">
        <v>0</v>
      </c>
      <c r="R357" s="58">
        <f t="shared" si="110"/>
        <v>8</v>
      </c>
      <c r="S357" s="247">
        <f t="shared" si="111"/>
        <v>2289.12</v>
      </c>
    </row>
    <row r="358" spans="1:19" s="58" customFormat="1" ht="20.100000000000001" customHeight="1" outlineLevel="1">
      <c r="A358" s="62" t="s">
        <v>609</v>
      </c>
      <c r="B358" s="62">
        <v>83446</v>
      </c>
      <c r="C358" s="192" t="s">
        <v>84</v>
      </c>
      <c r="D358" s="63" t="s">
        <v>705</v>
      </c>
      <c r="E358" s="62" t="s">
        <v>79</v>
      </c>
      <c r="F358" s="53">
        <v>1</v>
      </c>
      <c r="G358" s="155">
        <f t="shared" si="108"/>
        <v>75.995614500000002</v>
      </c>
      <c r="H358" s="156">
        <f t="shared" si="105"/>
        <v>40.9207155</v>
      </c>
      <c r="I358" s="157">
        <f t="shared" si="106"/>
        <v>116.91633</v>
      </c>
      <c r="J358" s="158">
        <v>161.71</v>
      </c>
      <c r="K358" s="158">
        <f t="shared" si="107"/>
        <v>161.71</v>
      </c>
      <c r="L358" s="158">
        <v>0</v>
      </c>
      <c r="M358" s="158">
        <f>K358</f>
        <v>161.71</v>
      </c>
      <c r="N358" s="151">
        <v>0</v>
      </c>
      <c r="O358" s="58">
        <v>0</v>
      </c>
      <c r="P358" s="58">
        <v>0</v>
      </c>
      <c r="Q358" s="58">
        <v>0</v>
      </c>
      <c r="R358" s="58">
        <f t="shared" si="110"/>
        <v>0</v>
      </c>
      <c r="S358" s="247">
        <f t="shared" si="111"/>
        <v>0</v>
      </c>
    </row>
    <row r="359" spans="1:19" s="58" customFormat="1" ht="20.100000000000001" customHeight="1" outlineLevel="1">
      <c r="A359" s="62" t="s">
        <v>610</v>
      </c>
      <c r="B359" s="62">
        <v>89710</v>
      </c>
      <c r="C359" s="62" t="s">
        <v>84</v>
      </c>
      <c r="D359" s="63" t="s">
        <v>489</v>
      </c>
      <c r="E359" s="62" t="s">
        <v>79</v>
      </c>
      <c r="F359" s="53">
        <v>30</v>
      </c>
      <c r="G359" s="155">
        <f t="shared" si="108"/>
        <v>4.7887904999999993</v>
      </c>
      <c r="H359" s="156">
        <f t="shared" si="105"/>
        <v>2.5785794999999996</v>
      </c>
      <c r="I359" s="157">
        <f t="shared" si="106"/>
        <v>7.3673699999999993</v>
      </c>
      <c r="J359" s="158">
        <v>10.19</v>
      </c>
      <c r="K359" s="158">
        <f t="shared" si="107"/>
        <v>305.7</v>
      </c>
      <c r="L359" s="158">
        <v>184.59</v>
      </c>
      <c r="M359" s="158">
        <f>K359-L359</f>
        <v>121.10999999999999</v>
      </c>
      <c r="N359" s="151">
        <v>102.55</v>
      </c>
      <c r="O359" s="58">
        <v>15</v>
      </c>
      <c r="P359" s="58">
        <v>12</v>
      </c>
      <c r="Q359" s="58">
        <v>82.04</v>
      </c>
      <c r="R359" s="58">
        <f t="shared" si="110"/>
        <v>27</v>
      </c>
      <c r="S359" s="247">
        <f t="shared" si="111"/>
        <v>184.59</v>
      </c>
    </row>
    <row r="360" spans="1:19" s="58" customFormat="1" ht="20.100000000000001" customHeight="1" outlineLevel="1">
      <c r="A360" s="62" t="s">
        <v>611</v>
      </c>
      <c r="B360" s="62" t="s">
        <v>1213</v>
      </c>
      <c r="C360" s="62" t="s">
        <v>106</v>
      </c>
      <c r="D360" s="63" t="s">
        <v>707</v>
      </c>
      <c r="E360" s="62" t="s">
        <v>79</v>
      </c>
      <c r="F360" s="53">
        <v>39</v>
      </c>
      <c r="G360" s="155">
        <f t="shared" si="108"/>
        <v>4.5209189999999992</v>
      </c>
      <c r="H360" s="156">
        <f t="shared" si="105"/>
        <v>2.4343409999999994</v>
      </c>
      <c r="I360" s="157">
        <f t="shared" si="106"/>
        <v>6.9552599999999991</v>
      </c>
      <c r="J360" s="158">
        <v>9.6199999999999992</v>
      </c>
      <c r="K360" s="158">
        <f t="shared" si="107"/>
        <v>375.17999999999995</v>
      </c>
      <c r="L360" s="158">
        <v>0</v>
      </c>
      <c r="M360" s="158">
        <f>K360</f>
        <v>375.17999999999995</v>
      </c>
      <c r="N360" s="151">
        <v>0</v>
      </c>
      <c r="O360" s="58">
        <v>0</v>
      </c>
      <c r="P360" s="58">
        <v>0</v>
      </c>
      <c r="Q360" s="58">
        <v>0</v>
      </c>
      <c r="R360" s="58">
        <f t="shared" si="110"/>
        <v>0</v>
      </c>
      <c r="S360" s="247">
        <f t="shared" si="111"/>
        <v>0</v>
      </c>
    </row>
    <row r="361" spans="1:19" s="58" customFormat="1" ht="20.100000000000001" customHeight="1" outlineLevel="1">
      <c r="A361" s="62" t="s">
        <v>612</v>
      </c>
      <c r="B361" s="62">
        <v>98078</v>
      </c>
      <c r="C361" s="62" t="s">
        <v>84</v>
      </c>
      <c r="D361" s="63" t="s">
        <v>147</v>
      </c>
      <c r="E361" s="62" t="s">
        <v>79</v>
      </c>
      <c r="F361" s="53">
        <v>1</v>
      </c>
      <c r="G361" s="155">
        <f t="shared" si="108"/>
        <v>845.73611849999998</v>
      </c>
      <c r="H361" s="156">
        <f t="shared" si="105"/>
        <v>455.39637149999993</v>
      </c>
      <c r="I361" s="157">
        <f t="shared" si="106"/>
        <v>1301.13249</v>
      </c>
      <c r="J361" s="158">
        <v>1799.63</v>
      </c>
      <c r="K361" s="158">
        <f t="shared" si="107"/>
        <v>1799.63</v>
      </c>
      <c r="L361" s="158">
        <v>0</v>
      </c>
      <c r="M361" s="158">
        <f>K361</f>
        <v>1799.63</v>
      </c>
      <c r="N361" s="151">
        <v>0</v>
      </c>
      <c r="O361" s="58">
        <v>0</v>
      </c>
      <c r="P361" s="58">
        <v>0</v>
      </c>
      <c r="Q361" s="58">
        <v>0</v>
      </c>
      <c r="R361" s="58">
        <f t="shared" si="110"/>
        <v>0</v>
      </c>
      <c r="S361" s="247">
        <f t="shared" si="111"/>
        <v>0</v>
      </c>
    </row>
    <row r="362" spans="1:19" s="58" customFormat="1" ht="20.100000000000001" customHeight="1" outlineLevel="1">
      <c r="A362" s="62" t="s">
        <v>613</v>
      </c>
      <c r="B362" s="62">
        <v>98054</v>
      </c>
      <c r="C362" s="62" t="s">
        <v>84</v>
      </c>
      <c r="D362" s="63" t="s">
        <v>148</v>
      </c>
      <c r="E362" s="62" t="s">
        <v>79</v>
      </c>
      <c r="F362" s="53">
        <v>2</v>
      </c>
      <c r="G362" s="155">
        <f t="shared" si="108"/>
        <v>784.89169200000003</v>
      </c>
      <c r="H362" s="156">
        <f t="shared" si="105"/>
        <v>422.63398799999999</v>
      </c>
      <c r="I362" s="157">
        <f t="shared" si="106"/>
        <v>1207.52568</v>
      </c>
      <c r="J362" s="158">
        <v>1670.16</v>
      </c>
      <c r="K362" s="158">
        <f t="shared" si="107"/>
        <v>3340.32</v>
      </c>
      <c r="L362" s="158">
        <v>0</v>
      </c>
      <c r="M362" s="158">
        <f>K362</f>
        <v>3340.32</v>
      </c>
      <c r="N362" s="151">
        <v>0</v>
      </c>
      <c r="O362" s="58">
        <v>0</v>
      </c>
      <c r="P362" s="58">
        <v>0</v>
      </c>
      <c r="Q362" s="58">
        <v>0</v>
      </c>
      <c r="R362" s="58">
        <f t="shared" si="110"/>
        <v>0</v>
      </c>
      <c r="S362" s="247">
        <f t="shared" si="111"/>
        <v>0</v>
      </c>
    </row>
    <row r="363" spans="1:19" ht="20.100000000000001" customHeight="1" outlineLevel="1">
      <c r="A363" s="64"/>
      <c r="B363" s="65"/>
      <c r="C363" s="65"/>
      <c r="D363" s="65"/>
      <c r="E363" s="65"/>
      <c r="F363" s="76"/>
      <c r="G363" s="76"/>
      <c r="H363" s="76"/>
      <c r="I363" s="77" t="s">
        <v>210</v>
      </c>
      <c r="J363" s="75"/>
      <c r="K363" s="75">
        <f>SUM(K323:K362)</f>
        <v>43685.337199999987</v>
      </c>
      <c r="L363" s="75">
        <f>SUM(L323:L362)</f>
        <v>22551.699999999997</v>
      </c>
      <c r="M363" s="185">
        <f>SUM(M323:M362)</f>
        <v>23422.7572</v>
      </c>
      <c r="N363" s="151"/>
      <c r="S363" s="248">
        <f>SUM(S323:S362)</f>
        <v>21615.25</v>
      </c>
    </row>
    <row r="364" spans="1:19" ht="20.100000000000001" customHeight="1">
      <c r="A364" s="59"/>
      <c r="B364" s="59"/>
      <c r="C364" s="59"/>
      <c r="D364" s="24"/>
      <c r="E364" s="59"/>
      <c r="F364" s="42"/>
      <c r="G364" s="42"/>
      <c r="H364" s="42"/>
      <c r="I364" s="41"/>
      <c r="J364" s="8"/>
      <c r="K364" s="8"/>
      <c r="L364" s="8"/>
      <c r="M364" s="8"/>
      <c r="N364" s="151"/>
    </row>
    <row r="365" spans="1:19" ht="20.100000000000001" customHeight="1">
      <c r="A365" s="37">
        <v>15</v>
      </c>
      <c r="B365" s="37"/>
      <c r="C365" s="37"/>
      <c r="D365" s="21" t="s">
        <v>22</v>
      </c>
      <c r="E365" s="21"/>
      <c r="F365" s="70"/>
      <c r="G365" s="70"/>
      <c r="H365" s="70"/>
      <c r="I365" s="70"/>
      <c r="J365" s="70"/>
      <c r="K365" s="74"/>
      <c r="L365" s="74"/>
      <c r="M365" s="74"/>
      <c r="N365" s="151"/>
    </row>
    <row r="366" spans="1:19" ht="39.950000000000003" customHeight="1" outlineLevel="1">
      <c r="A366" s="62" t="s">
        <v>48</v>
      </c>
      <c r="B366" s="62" t="s">
        <v>275</v>
      </c>
      <c r="C366" s="62" t="s">
        <v>106</v>
      </c>
      <c r="D366" s="63" t="s">
        <v>441</v>
      </c>
      <c r="E366" s="62" t="s">
        <v>79</v>
      </c>
      <c r="F366" s="53">
        <v>2</v>
      </c>
      <c r="G366" s="155">
        <f t="shared" ref="G366" si="116">(I366*65%)</f>
        <v>430.46480100000002</v>
      </c>
      <c r="H366" s="156">
        <f t="shared" ref="H366:H396" si="117">(I366*35%)</f>
        <v>231.78873899999999</v>
      </c>
      <c r="I366" s="157">
        <f t="shared" ref="I366:I396" si="118">J366*(1-$J$10)</f>
        <v>662.25354000000004</v>
      </c>
      <c r="J366" s="158">
        <v>915.98</v>
      </c>
      <c r="K366" s="158">
        <f t="shared" ref="K366:K396" si="119">J366*F366</f>
        <v>1831.96</v>
      </c>
      <c r="L366" s="158">
        <v>0</v>
      </c>
      <c r="M366" s="158">
        <f>K366</f>
        <v>1831.96</v>
      </c>
      <c r="N366" s="151"/>
    </row>
    <row r="367" spans="1:19" ht="30" customHeight="1" outlineLevel="1">
      <c r="A367" s="62" t="s">
        <v>49</v>
      </c>
      <c r="B367" s="62">
        <v>95470</v>
      </c>
      <c r="C367" s="62" t="s">
        <v>84</v>
      </c>
      <c r="D367" s="63" t="s">
        <v>433</v>
      </c>
      <c r="E367" s="62" t="s">
        <v>79</v>
      </c>
      <c r="F367" s="53">
        <v>4</v>
      </c>
      <c r="G367" s="155">
        <f t="shared" ref="G367:G396" si="120">(I367*65%)</f>
        <v>182.03043299999999</v>
      </c>
      <c r="H367" s="156">
        <f t="shared" si="117"/>
        <v>98.01638699999998</v>
      </c>
      <c r="I367" s="157">
        <f t="shared" si="118"/>
        <v>280.04681999999997</v>
      </c>
      <c r="J367" s="158">
        <v>387.34</v>
      </c>
      <c r="K367" s="158">
        <f t="shared" si="119"/>
        <v>1549.36</v>
      </c>
      <c r="L367" s="158">
        <v>0</v>
      </c>
      <c r="M367" s="158">
        <f t="shared" ref="M367:M395" si="121">K367</f>
        <v>1549.36</v>
      </c>
      <c r="N367" s="151"/>
    </row>
    <row r="368" spans="1:19" ht="39.950000000000003" customHeight="1" outlineLevel="1">
      <c r="A368" s="62" t="s">
        <v>50</v>
      </c>
      <c r="B368" s="193">
        <v>72739</v>
      </c>
      <c r="C368" s="62" t="s">
        <v>84</v>
      </c>
      <c r="D368" s="63" t="s">
        <v>297</v>
      </c>
      <c r="E368" s="62" t="s">
        <v>79</v>
      </c>
      <c r="F368" s="53">
        <v>20</v>
      </c>
      <c r="G368" s="155">
        <f t="shared" si="120"/>
        <v>225.594798</v>
      </c>
      <c r="H368" s="156">
        <f t="shared" si="117"/>
        <v>121.47412199999999</v>
      </c>
      <c r="I368" s="157">
        <f t="shared" si="118"/>
        <v>347.06891999999999</v>
      </c>
      <c r="J368" s="158">
        <v>480.04</v>
      </c>
      <c r="K368" s="158">
        <f t="shared" si="119"/>
        <v>9600.8000000000011</v>
      </c>
      <c r="L368" s="158">
        <v>0</v>
      </c>
      <c r="M368" s="158">
        <f t="shared" si="121"/>
        <v>9600.8000000000011</v>
      </c>
      <c r="N368" s="151"/>
    </row>
    <row r="369" spans="1:14" ht="30" customHeight="1" outlineLevel="1">
      <c r="A369" s="62" t="s">
        <v>285</v>
      </c>
      <c r="B369" s="193"/>
      <c r="C369" s="62" t="s">
        <v>1210</v>
      </c>
      <c r="D369" s="63" t="s">
        <v>434</v>
      </c>
      <c r="E369" s="62" t="s">
        <v>79</v>
      </c>
      <c r="F369" s="53">
        <v>26</v>
      </c>
      <c r="G369" s="155">
        <f t="shared" si="120"/>
        <v>129.04357049999999</v>
      </c>
      <c r="H369" s="156">
        <f t="shared" si="117"/>
        <v>69.484999499999986</v>
      </c>
      <c r="I369" s="157">
        <f t="shared" si="118"/>
        <v>198.52856999999997</v>
      </c>
      <c r="J369" s="158">
        <v>274.58999999999997</v>
      </c>
      <c r="K369" s="158">
        <f t="shared" si="119"/>
        <v>7139.3399999999992</v>
      </c>
      <c r="L369" s="158">
        <v>0</v>
      </c>
      <c r="M369" s="158">
        <f t="shared" si="121"/>
        <v>7139.3399999999992</v>
      </c>
      <c r="N369" s="151"/>
    </row>
    <row r="370" spans="1:14" s="58" customFormat="1" ht="35.25" customHeight="1" outlineLevel="1">
      <c r="A370" s="62" t="s">
        <v>51</v>
      </c>
      <c r="B370" s="62">
        <v>86901</v>
      </c>
      <c r="C370" s="62" t="s">
        <v>84</v>
      </c>
      <c r="D370" s="63" t="s">
        <v>140</v>
      </c>
      <c r="E370" s="62" t="s">
        <v>79</v>
      </c>
      <c r="F370" s="53">
        <v>22</v>
      </c>
      <c r="G370" s="155">
        <f t="shared" si="120"/>
        <v>58.217405999999997</v>
      </c>
      <c r="H370" s="156">
        <f t="shared" si="117"/>
        <v>31.347833999999995</v>
      </c>
      <c r="I370" s="157">
        <f t="shared" si="118"/>
        <v>89.565239999999989</v>
      </c>
      <c r="J370" s="158">
        <v>123.88</v>
      </c>
      <c r="K370" s="158">
        <f t="shared" si="119"/>
        <v>2725.3599999999997</v>
      </c>
      <c r="L370" s="158">
        <v>0</v>
      </c>
      <c r="M370" s="158">
        <f t="shared" si="121"/>
        <v>2725.3599999999997</v>
      </c>
      <c r="N370" s="151"/>
    </row>
    <row r="371" spans="1:14" s="58" customFormat="1" ht="39.950000000000003" customHeight="1" outlineLevel="1">
      <c r="A371" s="62" t="s">
        <v>52</v>
      </c>
      <c r="B371" s="62"/>
      <c r="C371" s="62" t="s">
        <v>1210</v>
      </c>
      <c r="D371" s="63" t="s">
        <v>143</v>
      </c>
      <c r="E371" s="62" t="s">
        <v>79</v>
      </c>
      <c r="F371" s="53">
        <v>3</v>
      </c>
      <c r="G371" s="155">
        <f t="shared" si="120"/>
        <v>149.2702185</v>
      </c>
      <c r="H371" s="156">
        <f t="shared" si="117"/>
        <v>80.376271500000001</v>
      </c>
      <c r="I371" s="157">
        <f t="shared" si="118"/>
        <v>229.64649</v>
      </c>
      <c r="J371" s="158">
        <v>317.63</v>
      </c>
      <c r="K371" s="158">
        <f t="shared" si="119"/>
        <v>952.89</v>
      </c>
      <c r="L371" s="158">
        <v>0</v>
      </c>
      <c r="M371" s="158">
        <f t="shared" si="121"/>
        <v>952.89</v>
      </c>
      <c r="N371" s="151"/>
    </row>
    <row r="372" spans="1:14" s="58" customFormat="1" ht="39.950000000000003" customHeight="1" outlineLevel="1">
      <c r="A372" s="62" t="s">
        <v>53</v>
      </c>
      <c r="B372" s="62">
        <v>86936</v>
      </c>
      <c r="C372" s="62" t="s">
        <v>84</v>
      </c>
      <c r="D372" s="63" t="s">
        <v>144</v>
      </c>
      <c r="E372" s="62" t="s">
        <v>63</v>
      </c>
      <c r="F372" s="53">
        <v>15</v>
      </c>
      <c r="G372" s="155">
        <f t="shared" si="120"/>
        <v>213.57817650000001</v>
      </c>
      <c r="H372" s="156">
        <f t="shared" si="117"/>
        <v>115.00363349999999</v>
      </c>
      <c r="I372" s="157">
        <f t="shared" si="118"/>
        <v>328.58181000000002</v>
      </c>
      <c r="J372" s="158">
        <v>454.47</v>
      </c>
      <c r="K372" s="158">
        <f t="shared" si="119"/>
        <v>6817.05</v>
      </c>
      <c r="L372" s="158">
        <v>0</v>
      </c>
      <c r="M372" s="158">
        <f t="shared" si="121"/>
        <v>6817.05</v>
      </c>
      <c r="N372" s="151"/>
    </row>
    <row r="373" spans="1:14" ht="20.100000000000001" customHeight="1" outlineLevel="1">
      <c r="A373" s="62" t="s">
        <v>54</v>
      </c>
      <c r="B373" s="62"/>
      <c r="C373" s="62" t="s">
        <v>1210</v>
      </c>
      <c r="D373" s="63" t="s">
        <v>284</v>
      </c>
      <c r="E373" s="62" t="s">
        <v>79</v>
      </c>
      <c r="F373" s="53">
        <v>4</v>
      </c>
      <c r="G373" s="155">
        <f t="shared" si="120"/>
        <v>24.390405000000001</v>
      </c>
      <c r="H373" s="156">
        <f t="shared" si="117"/>
        <v>13.133294999999999</v>
      </c>
      <c r="I373" s="157">
        <f t="shared" si="118"/>
        <v>37.523699999999998</v>
      </c>
      <c r="J373" s="158">
        <v>51.9</v>
      </c>
      <c r="K373" s="158">
        <f t="shared" si="119"/>
        <v>207.6</v>
      </c>
      <c r="L373" s="158">
        <v>0</v>
      </c>
      <c r="M373" s="158">
        <f t="shared" si="121"/>
        <v>207.6</v>
      </c>
      <c r="N373" s="151"/>
    </row>
    <row r="374" spans="1:14" ht="30" customHeight="1" outlineLevel="1">
      <c r="A374" s="62" t="s">
        <v>55</v>
      </c>
      <c r="B374" s="62">
        <v>86904</v>
      </c>
      <c r="C374" s="62" t="s">
        <v>84</v>
      </c>
      <c r="D374" s="63" t="s">
        <v>1178</v>
      </c>
      <c r="E374" s="62" t="s">
        <v>79</v>
      </c>
      <c r="F374" s="53">
        <v>4</v>
      </c>
      <c r="G374" s="155">
        <f t="shared" si="120"/>
        <v>51.793189499999997</v>
      </c>
      <c r="H374" s="156">
        <f t="shared" si="117"/>
        <v>27.888640499999994</v>
      </c>
      <c r="I374" s="157">
        <f t="shared" si="118"/>
        <v>79.681829999999991</v>
      </c>
      <c r="J374" s="158">
        <v>110.21</v>
      </c>
      <c r="K374" s="158">
        <f t="shared" si="119"/>
        <v>440.84</v>
      </c>
      <c r="L374" s="158">
        <v>0</v>
      </c>
      <c r="M374" s="158">
        <f>K374</f>
        <v>440.84</v>
      </c>
      <c r="N374" s="151"/>
    </row>
    <row r="375" spans="1:14" ht="30" customHeight="1" outlineLevel="1">
      <c r="A375" s="62" t="s">
        <v>56</v>
      </c>
      <c r="B375" s="62">
        <v>86904</v>
      </c>
      <c r="C375" s="62" t="s">
        <v>84</v>
      </c>
      <c r="D375" s="63" t="s">
        <v>436</v>
      </c>
      <c r="E375" s="62" t="s">
        <v>79</v>
      </c>
      <c r="F375" s="53">
        <v>6</v>
      </c>
      <c r="G375" s="155">
        <f t="shared" si="120"/>
        <v>51.793189499999997</v>
      </c>
      <c r="H375" s="156">
        <f t="shared" si="117"/>
        <v>27.888640499999994</v>
      </c>
      <c r="I375" s="157">
        <f t="shared" si="118"/>
        <v>79.681829999999991</v>
      </c>
      <c r="J375" s="158">
        <v>110.21</v>
      </c>
      <c r="K375" s="158">
        <f t="shared" si="119"/>
        <v>661.26</v>
      </c>
      <c r="L375" s="158">
        <v>0</v>
      </c>
      <c r="M375" s="158">
        <f t="shared" si="121"/>
        <v>661.26</v>
      </c>
      <c r="N375" s="151"/>
    </row>
    <row r="376" spans="1:14" ht="30" customHeight="1" outlineLevel="1">
      <c r="A376" s="62" t="s">
        <v>57</v>
      </c>
      <c r="B376" s="62">
        <v>86919</v>
      </c>
      <c r="C376" s="62" t="s">
        <v>84</v>
      </c>
      <c r="D376" s="63" t="s">
        <v>443</v>
      </c>
      <c r="E376" s="62" t="s">
        <v>79</v>
      </c>
      <c r="F376" s="53">
        <v>7</v>
      </c>
      <c r="G376" s="155">
        <f t="shared" si="120"/>
        <v>351.48970350000002</v>
      </c>
      <c r="H376" s="156">
        <f t="shared" si="117"/>
        <v>189.26368649999998</v>
      </c>
      <c r="I376" s="157">
        <f t="shared" si="118"/>
        <v>540.75338999999997</v>
      </c>
      <c r="J376" s="158">
        <v>747.93</v>
      </c>
      <c r="K376" s="158">
        <f t="shared" si="119"/>
        <v>5235.5099999999993</v>
      </c>
      <c r="L376" s="158">
        <v>0</v>
      </c>
      <c r="M376" s="158">
        <f t="shared" si="121"/>
        <v>5235.5099999999993</v>
      </c>
      <c r="N376" s="151"/>
    </row>
    <row r="377" spans="1:14" ht="30" customHeight="1" outlineLevel="1">
      <c r="A377" s="62" t="s">
        <v>224</v>
      </c>
      <c r="B377" s="62">
        <v>9535</v>
      </c>
      <c r="C377" s="62" t="s">
        <v>84</v>
      </c>
      <c r="D377" s="63" t="s">
        <v>141</v>
      </c>
      <c r="E377" s="62" t="s">
        <v>79</v>
      </c>
      <c r="F377" s="53">
        <v>15</v>
      </c>
      <c r="G377" s="155">
        <f t="shared" si="120"/>
        <v>30.979104</v>
      </c>
      <c r="H377" s="156">
        <f t="shared" si="117"/>
        <v>16.681055999999998</v>
      </c>
      <c r="I377" s="157">
        <f t="shared" si="118"/>
        <v>47.660159999999998</v>
      </c>
      <c r="J377" s="158">
        <v>65.92</v>
      </c>
      <c r="K377" s="158">
        <f t="shared" si="119"/>
        <v>988.80000000000007</v>
      </c>
      <c r="L377" s="158">
        <v>0</v>
      </c>
      <c r="M377" s="158">
        <f t="shared" si="121"/>
        <v>988.80000000000007</v>
      </c>
      <c r="N377" s="151"/>
    </row>
    <row r="378" spans="1:14" ht="30" customHeight="1" outlineLevel="1">
      <c r="A378" s="62" t="s">
        <v>58</v>
      </c>
      <c r="B378" s="193" t="s">
        <v>274</v>
      </c>
      <c r="C378" s="194" t="s">
        <v>106</v>
      </c>
      <c r="D378" s="63" t="s">
        <v>435</v>
      </c>
      <c r="E378" s="62" t="s">
        <v>79</v>
      </c>
      <c r="F378" s="53">
        <v>2</v>
      </c>
      <c r="G378" s="155">
        <f t="shared" si="120"/>
        <v>259.68967050000003</v>
      </c>
      <c r="H378" s="156">
        <f t="shared" si="117"/>
        <v>139.8328995</v>
      </c>
      <c r="I378" s="157">
        <f t="shared" si="118"/>
        <v>399.52257000000003</v>
      </c>
      <c r="J378" s="158">
        <v>552.59</v>
      </c>
      <c r="K378" s="158">
        <f t="shared" si="119"/>
        <v>1105.18</v>
      </c>
      <c r="L378" s="158">
        <v>0</v>
      </c>
      <c r="M378" s="158">
        <f t="shared" si="121"/>
        <v>1105.18</v>
      </c>
      <c r="N378" s="151"/>
    </row>
    <row r="379" spans="1:14" ht="20.100000000000001" customHeight="1" outlineLevel="1">
      <c r="A379" s="62" t="s">
        <v>59</v>
      </c>
      <c r="B379" s="62"/>
      <c r="C379" s="62" t="s">
        <v>1210</v>
      </c>
      <c r="D379" s="63" t="s">
        <v>1173</v>
      </c>
      <c r="E379" s="62" t="s">
        <v>79</v>
      </c>
      <c r="F379" s="53">
        <v>4</v>
      </c>
      <c r="G379" s="155">
        <f t="shared" si="120"/>
        <v>27.257099999999998</v>
      </c>
      <c r="H379" s="156">
        <f t="shared" si="117"/>
        <v>14.676899999999998</v>
      </c>
      <c r="I379" s="157">
        <f t="shared" si="118"/>
        <v>41.933999999999997</v>
      </c>
      <c r="J379" s="158">
        <v>58</v>
      </c>
      <c r="K379" s="158">
        <f t="shared" si="119"/>
        <v>232</v>
      </c>
      <c r="L379" s="158">
        <v>0</v>
      </c>
      <c r="M379" s="158">
        <f t="shared" si="121"/>
        <v>232</v>
      </c>
      <c r="N379" s="151"/>
    </row>
    <row r="380" spans="1:14" ht="25.5" outlineLevel="1">
      <c r="A380" s="62" t="s">
        <v>60</v>
      </c>
      <c r="B380" s="62">
        <v>95544</v>
      </c>
      <c r="C380" s="62" t="s">
        <v>84</v>
      </c>
      <c r="D380" s="63" t="s">
        <v>1174</v>
      </c>
      <c r="E380" s="62" t="s">
        <v>79</v>
      </c>
      <c r="F380" s="53">
        <v>26</v>
      </c>
      <c r="G380" s="155">
        <f t="shared" si="120"/>
        <v>15.921906000000002</v>
      </c>
      <c r="H380" s="156">
        <f t="shared" si="117"/>
        <v>8.5733340000000009</v>
      </c>
      <c r="I380" s="157">
        <f t="shared" si="118"/>
        <v>24.495240000000003</v>
      </c>
      <c r="J380" s="158">
        <v>33.880000000000003</v>
      </c>
      <c r="K380" s="158">
        <f t="shared" si="119"/>
        <v>880.88000000000011</v>
      </c>
      <c r="L380" s="158">
        <v>0</v>
      </c>
      <c r="M380" s="158">
        <f t="shared" si="121"/>
        <v>880.88000000000011</v>
      </c>
      <c r="N380" s="151"/>
    </row>
    <row r="381" spans="1:14" ht="30" customHeight="1" outlineLevel="1">
      <c r="A381" s="62" t="s">
        <v>61</v>
      </c>
      <c r="B381" s="193" t="s">
        <v>1215</v>
      </c>
      <c r="C381" s="194" t="s">
        <v>106</v>
      </c>
      <c r="D381" s="63" t="s">
        <v>1175</v>
      </c>
      <c r="E381" s="62" t="s">
        <v>63</v>
      </c>
      <c r="F381" s="53">
        <v>4</v>
      </c>
      <c r="G381" s="155">
        <f t="shared" si="120"/>
        <v>138.983013</v>
      </c>
      <c r="H381" s="156">
        <f t="shared" si="117"/>
        <v>74.837007</v>
      </c>
      <c r="I381" s="157">
        <f t="shared" si="118"/>
        <v>213.82002</v>
      </c>
      <c r="J381" s="158">
        <v>295.74</v>
      </c>
      <c r="K381" s="158">
        <f t="shared" si="119"/>
        <v>1182.96</v>
      </c>
      <c r="L381" s="158">
        <v>0</v>
      </c>
      <c r="M381" s="158">
        <f t="shared" si="121"/>
        <v>1182.96</v>
      </c>
      <c r="N381" s="151"/>
    </row>
    <row r="382" spans="1:14" ht="20.100000000000001" customHeight="1" outlineLevel="1">
      <c r="A382" s="62" t="s">
        <v>62</v>
      </c>
      <c r="B382" s="62" t="s">
        <v>1216</v>
      </c>
      <c r="C382" s="194" t="s">
        <v>106</v>
      </c>
      <c r="D382" s="63" t="s">
        <v>1176</v>
      </c>
      <c r="E382" s="62" t="s">
        <v>79</v>
      </c>
      <c r="F382" s="53">
        <v>2</v>
      </c>
      <c r="G382" s="155">
        <f t="shared" si="120"/>
        <v>72.536782499999987</v>
      </c>
      <c r="H382" s="156">
        <f t="shared" si="117"/>
        <v>39.058267499999992</v>
      </c>
      <c r="I382" s="157">
        <f t="shared" si="118"/>
        <v>111.59504999999999</v>
      </c>
      <c r="J382" s="158">
        <v>154.35</v>
      </c>
      <c r="K382" s="158">
        <f t="shared" si="119"/>
        <v>308.7</v>
      </c>
      <c r="L382" s="158">
        <v>0</v>
      </c>
      <c r="M382" s="158">
        <f t="shared" si="121"/>
        <v>308.7</v>
      </c>
      <c r="N382" s="151"/>
    </row>
    <row r="383" spans="1:14" ht="30" customHeight="1" outlineLevel="1">
      <c r="A383" s="62" t="s">
        <v>948</v>
      </c>
      <c r="B383" s="62" t="s">
        <v>1216</v>
      </c>
      <c r="C383" s="194" t="s">
        <v>106</v>
      </c>
      <c r="D383" s="63" t="s">
        <v>1177</v>
      </c>
      <c r="E383" s="62" t="s">
        <v>79</v>
      </c>
      <c r="F383" s="53">
        <v>4</v>
      </c>
      <c r="G383" s="155">
        <f t="shared" si="120"/>
        <v>72.536782499999987</v>
      </c>
      <c r="H383" s="156">
        <f t="shared" si="117"/>
        <v>39.058267499999992</v>
      </c>
      <c r="I383" s="157">
        <f t="shared" si="118"/>
        <v>111.59504999999999</v>
      </c>
      <c r="J383" s="158">
        <v>154.35</v>
      </c>
      <c r="K383" s="158">
        <f t="shared" si="119"/>
        <v>617.4</v>
      </c>
      <c r="L383" s="158">
        <v>0</v>
      </c>
      <c r="M383" s="158">
        <f t="shared" si="121"/>
        <v>617.4</v>
      </c>
      <c r="N383" s="151"/>
    </row>
    <row r="384" spans="1:14" ht="30" customHeight="1" outlineLevel="1">
      <c r="A384" s="62" t="s">
        <v>225</v>
      </c>
      <c r="B384" s="62"/>
      <c r="C384" s="62" t="s">
        <v>1210</v>
      </c>
      <c r="D384" s="63" t="s">
        <v>142</v>
      </c>
      <c r="E384" s="62" t="s">
        <v>79</v>
      </c>
      <c r="F384" s="53">
        <v>15</v>
      </c>
      <c r="G384" s="155">
        <f t="shared" si="120"/>
        <v>35.861884500000002</v>
      </c>
      <c r="H384" s="156">
        <f t="shared" si="117"/>
        <v>19.310245500000001</v>
      </c>
      <c r="I384" s="157">
        <f t="shared" si="118"/>
        <v>55.172130000000003</v>
      </c>
      <c r="J384" s="158">
        <v>76.31</v>
      </c>
      <c r="K384" s="158">
        <f t="shared" si="119"/>
        <v>1144.6500000000001</v>
      </c>
      <c r="L384" s="158">
        <v>0</v>
      </c>
      <c r="M384" s="158">
        <f t="shared" si="121"/>
        <v>1144.6500000000001</v>
      </c>
      <c r="N384" s="151"/>
    </row>
    <row r="385" spans="1:14" ht="30" customHeight="1" outlineLevel="1">
      <c r="A385" s="62" t="s">
        <v>226</v>
      </c>
      <c r="B385" s="62">
        <v>86909</v>
      </c>
      <c r="C385" s="62" t="s">
        <v>84</v>
      </c>
      <c r="D385" s="63" t="s">
        <v>145</v>
      </c>
      <c r="E385" s="62" t="s">
        <v>79</v>
      </c>
      <c r="F385" s="53">
        <v>15</v>
      </c>
      <c r="G385" s="155">
        <f t="shared" si="120"/>
        <v>69.655989000000005</v>
      </c>
      <c r="H385" s="156">
        <f t="shared" si="117"/>
        <v>37.507070999999996</v>
      </c>
      <c r="I385" s="157">
        <f t="shared" si="118"/>
        <v>107.16306</v>
      </c>
      <c r="J385" s="158">
        <v>148.22</v>
      </c>
      <c r="K385" s="158">
        <f t="shared" si="119"/>
        <v>2223.3000000000002</v>
      </c>
      <c r="L385" s="158">
        <v>0</v>
      </c>
      <c r="M385" s="158">
        <f t="shared" si="121"/>
        <v>2223.3000000000002</v>
      </c>
      <c r="N385" s="151"/>
    </row>
    <row r="386" spans="1:14" ht="20.100000000000001" customHeight="1" outlineLevel="1">
      <c r="A386" s="62" t="s">
        <v>227</v>
      </c>
      <c r="B386" s="62">
        <v>86916</v>
      </c>
      <c r="C386" s="62" t="s">
        <v>84</v>
      </c>
      <c r="D386" s="63" t="s">
        <v>442</v>
      </c>
      <c r="E386" s="62" t="s">
        <v>79</v>
      </c>
      <c r="F386" s="53">
        <v>11</v>
      </c>
      <c r="G386" s="155">
        <f t="shared" si="120"/>
        <v>14.023308</v>
      </c>
      <c r="H386" s="156">
        <f t="shared" si="117"/>
        <v>7.5510119999999992</v>
      </c>
      <c r="I386" s="157">
        <f t="shared" si="118"/>
        <v>21.57432</v>
      </c>
      <c r="J386" s="158">
        <v>29.84</v>
      </c>
      <c r="K386" s="158">
        <f t="shared" si="119"/>
        <v>328.24</v>
      </c>
      <c r="L386" s="158">
        <v>0</v>
      </c>
      <c r="M386" s="158">
        <f t="shared" si="121"/>
        <v>328.24</v>
      </c>
      <c r="N386" s="151"/>
    </row>
    <row r="387" spans="1:14" ht="20.100000000000001" customHeight="1" outlineLevel="1">
      <c r="A387" s="62" t="s">
        <v>437</v>
      </c>
      <c r="B387" s="62">
        <v>86906</v>
      </c>
      <c r="C387" s="62" t="s">
        <v>84</v>
      </c>
      <c r="D387" s="63" t="s">
        <v>139</v>
      </c>
      <c r="E387" s="62" t="s">
        <v>79</v>
      </c>
      <c r="F387" s="53">
        <v>32</v>
      </c>
      <c r="G387" s="155">
        <f t="shared" si="120"/>
        <v>34.757501999999995</v>
      </c>
      <c r="H387" s="156">
        <f t="shared" si="117"/>
        <v>18.715577999999997</v>
      </c>
      <c r="I387" s="157">
        <f t="shared" si="118"/>
        <v>53.473079999999996</v>
      </c>
      <c r="J387" s="158">
        <v>73.959999999999994</v>
      </c>
      <c r="K387" s="158">
        <f t="shared" si="119"/>
        <v>2366.7199999999998</v>
      </c>
      <c r="L387" s="158">
        <v>0</v>
      </c>
      <c r="M387" s="158">
        <f t="shared" si="121"/>
        <v>2366.7199999999998</v>
      </c>
      <c r="N387" s="151"/>
    </row>
    <row r="388" spans="1:14" ht="25.5" outlineLevel="1">
      <c r="A388" s="62" t="s">
        <v>228</v>
      </c>
      <c r="B388" s="62">
        <v>95547</v>
      </c>
      <c r="C388" s="62" t="s">
        <v>84</v>
      </c>
      <c r="D388" s="63" t="s">
        <v>1172</v>
      </c>
      <c r="E388" s="62" t="s">
        <v>79</v>
      </c>
      <c r="F388" s="53">
        <v>26</v>
      </c>
      <c r="G388" s="155">
        <f t="shared" si="120"/>
        <v>29.1322005</v>
      </c>
      <c r="H388" s="156">
        <f t="shared" si="117"/>
        <v>15.686569499999999</v>
      </c>
      <c r="I388" s="157">
        <f t="shared" si="118"/>
        <v>44.818770000000001</v>
      </c>
      <c r="J388" s="158">
        <v>61.99</v>
      </c>
      <c r="K388" s="158">
        <f t="shared" si="119"/>
        <v>1611.74</v>
      </c>
      <c r="L388" s="158">
        <v>0</v>
      </c>
      <c r="M388" s="158">
        <f t="shared" si="121"/>
        <v>1611.74</v>
      </c>
      <c r="N388" s="151"/>
    </row>
    <row r="389" spans="1:14" ht="25.5" outlineLevel="1">
      <c r="A389" s="62" t="s">
        <v>229</v>
      </c>
      <c r="B389" s="194"/>
      <c r="C389" s="194" t="s">
        <v>1210</v>
      </c>
      <c r="D389" s="63" t="s">
        <v>1171</v>
      </c>
      <c r="E389" s="62" t="s">
        <v>79</v>
      </c>
      <c r="F389" s="53">
        <v>22</v>
      </c>
      <c r="G389" s="155">
        <f t="shared" si="120"/>
        <v>30.114395999999999</v>
      </c>
      <c r="H389" s="156">
        <f t="shared" si="117"/>
        <v>16.215443999999998</v>
      </c>
      <c r="I389" s="157">
        <f t="shared" si="118"/>
        <v>46.329839999999997</v>
      </c>
      <c r="J389" s="158">
        <v>64.08</v>
      </c>
      <c r="K389" s="158">
        <f t="shared" si="119"/>
        <v>1409.76</v>
      </c>
      <c r="L389" s="158">
        <v>0</v>
      </c>
      <c r="M389" s="158">
        <f t="shared" si="121"/>
        <v>1409.76</v>
      </c>
      <c r="N389" s="151"/>
    </row>
    <row r="390" spans="1:14" ht="30" customHeight="1" outlineLevel="1">
      <c r="A390" s="62" t="s">
        <v>230</v>
      </c>
      <c r="B390" s="62"/>
      <c r="C390" s="62" t="s">
        <v>1210</v>
      </c>
      <c r="D390" s="63" t="s">
        <v>1167</v>
      </c>
      <c r="E390" s="62" t="s">
        <v>79</v>
      </c>
      <c r="F390" s="53">
        <v>16</v>
      </c>
      <c r="G390" s="155">
        <f t="shared" si="120"/>
        <v>22.383718500000001</v>
      </c>
      <c r="H390" s="156">
        <f t="shared" si="117"/>
        <v>12.052771499999999</v>
      </c>
      <c r="I390" s="157">
        <f t="shared" si="118"/>
        <v>34.436489999999999</v>
      </c>
      <c r="J390" s="158">
        <v>47.63</v>
      </c>
      <c r="K390" s="158">
        <f t="shared" si="119"/>
        <v>762.08</v>
      </c>
      <c r="L390" s="158">
        <v>0</v>
      </c>
      <c r="M390" s="158">
        <f t="shared" si="121"/>
        <v>762.08</v>
      </c>
      <c r="N390" s="151"/>
    </row>
    <row r="391" spans="1:14" ht="30" customHeight="1" outlineLevel="1">
      <c r="A391" s="62" t="s">
        <v>231</v>
      </c>
      <c r="B391" s="62"/>
      <c r="C391" s="62" t="s">
        <v>1210</v>
      </c>
      <c r="D391" s="63" t="s">
        <v>1170</v>
      </c>
      <c r="E391" s="62" t="s">
        <v>79</v>
      </c>
      <c r="F391" s="53">
        <v>8</v>
      </c>
      <c r="G391" s="155">
        <f t="shared" si="120"/>
        <v>42.328396500000004</v>
      </c>
      <c r="H391" s="156">
        <f t="shared" si="117"/>
        <v>22.792213499999999</v>
      </c>
      <c r="I391" s="157">
        <f t="shared" si="118"/>
        <v>65.120609999999999</v>
      </c>
      <c r="J391" s="158">
        <v>90.07</v>
      </c>
      <c r="K391" s="158">
        <f t="shared" si="119"/>
        <v>720.56</v>
      </c>
      <c r="L391" s="158">
        <v>0</v>
      </c>
      <c r="M391" s="158">
        <f t="shared" si="121"/>
        <v>720.56</v>
      </c>
      <c r="N391" s="151"/>
    </row>
    <row r="392" spans="1:14" ht="30" customHeight="1" outlineLevel="1">
      <c r="A392" s="62" t="s">
        <v>438</v>
      </c>
      <c r="B392" s="62"/>
      <c r="C392" s="62" t="s">
        <v>1210</v>
      </c>
      <c r="D392" s="57" t="s">
        <v>1169</v>
      </c>
      <c r="E392" s="62" t="s">
        <v>79</v>
      </c>
      <c r="F392" s="53">
        <v>4</v>
      </c>
      <c r="G392" s="155">
        <f t="shared" si="120"/>
        <v>42.328396500000004</v>
      </c>
      <c r="H392" s="156">
        <f t="shared" si="117"/>
        <v>22.792213499999999</v>
      </c>
      <c r="I392" s="157">
        <f t="shared" si="118"/>
        <v>65.120609999999999</v>
      </c>
      <c r="J392" s="158">
        <v>90.07</v>
      </c>
      <c r="K392" s="158">
        <f t="shared" si="119"/>
        <v>360.28</v>
      </c>
      <c r="L392" s="158">
        <v>0</v>
      </c>
      <c r="M392" s="158">
        <f t="shared" si="121"/>
        <v>360.28</v>
      </c>
      <c r="N392" s="151"/>
    </row>
    <row r="393" spans="1:14" ht="30" customHeight="1" outlineLevel="1">
      <c r="A393" s="62" t="s">
        <v>439</v>
      </c>
      <c r="B393" s="62"/>
      <c r="C393" s="62" t="s">
        <v>1210</v>
      </c>
      <c r="D393" s="57" t="s">
        <v>1168</v>
      </c>
      <c r="E393" s="62" t="s">
        <v>79</v>
      </c>
      <c r="F393" s="53">
        <v>1</v>
      </c>
      <c r="G393" s="155">
        <f t="shared" si="120"/>
        <v>42.328396500000004</v>
      </c>
      <c r="H393" s="156">
        <f t="shared" si="117"/>
        <v>22.792213499999999</v>
      </c>
      <c r="I393" s="157">
        <f t="shared" si="118"/>
        <v>65.120609999999999</v>
      </c>
      <c r="J393" s="158">
        <v>90.07</v>
      </c>
      <c r="K393" s="158">
        <f t="shared" si="119"/>
        <v>90.07</v>
      </c>
      <c r="L393" s="158">
        <v>0</v>
      </c>
      <c r="M393" s="158">
        <f t="shared" si="121"/>
        <v>90.07</v>
      </c>
      <c r="N393" s="151"/>
    </row>
    <row r="394" spans="1:14" ht="20.100000000000001" customHeight="1" outlineLevel="1">
      <c r="A394" s="62" t="s">
        <v>440</v>
      </c>
      <c r="B394" s="62" t="s">
        <v>274</v>
      </c>
      <c r="C394" s="62" t="s">
        <v>106</v>
      </c>
      <c r="D394" s="57" t="s">
        <v>1165</v>
      </c>
      <c r="E394" s="62" t="s">
        <v>79</v>
      </c>
      <c r="F394" s="53">
        <v>1</v>
      </c>
      <c r="G394" s="155">
        <f t="shared" si="120"/>
        <v>330.35605200000003</v>
      </c>
      <c r="H394" s="156">
        <f t="shared" si="117"/>
        <v>177.884028</v>
      </c>
      <c r="I394" s="157">
        <f t="shared" si="118"/>
        <v>508.24008000000003</v>
      </c>
      <c r="J394" s="158">
        <v>702.96</v>
      </c>
      <c r="K394" s="158">
        <f t="shared" si="119"/>
        <v>702.96</v>
      </c>
      <c r="L394" s="158">
        <v>0</v>
      </c>
      <c r="M394" s="158">
        <f t="shared" si="121"/>
        <v>702.96</v>
      </c>
      <c r="N394" s="151"/>
    </row>
    <row r="395" spans="1:14" ht="20.100000000000001" customHeight="1" outlineLevel="1">
      <c r="A395" s="62" t="s">
        <v>1159</v>
      </c>
      <c r="B395" s="62"/>
      <c r="C395" s="62" t="s">
        <v>4</v>
      </c>
      <c r="D395" s="57" t="s">
        <v>1166</v>
      </c>
      <c r="E395" s="62" t="s">
        <v>79</v>
      </c>
      <c r="F395" s="53">
        <v>188</v>
      </c>
      <c r="G395" s="155">
        <f t="shared" si="120"/>
        <v>23.497499999999999</v>
      </c>
      <c r="H395" s="156">
        <f t="shared" si="117"/>
        <v>12.652499999999998</v>
      </c>
      <c r="I395" s="157">
        <f t="shared" si="118"/>
        <v>36.15</v>
      </c>
      <c r="J395" s="158">
        <v>50</v>
      </c>
      <c r="K395" s="158">
        <f t="shared" si="119"/>
        <v>9400</v>
      </c>
      <c r="L395" s="158">
        <v>0</v>
      </c>
      <c r="M395" s="158">
        <f t="shared" si="121"/>
        <v>9400</v>
      </c>
      <c r="N395" s="151"/>
    </row>
    <row r="396" spans="1:14" ht="30" customHeight="1" outlineLevel="1">
      <c r="A396" s="62" t="s">
        <v>1162</v>
      </c>
      <c r="B396" s="62" t="s">
        <v>276</v>
      </c>
      <c r="C396" s="62" t="s">
        <v>84</v>
      </c>
      <c r="D396" s="57" t="s">
        <v>444</v>
      </c>
      <c r="E396" s="62" t="s">
        <v>97</v>
      </c>
      <c r="F396" s="53">
        <v>20.6</v>
      </c>
      <c r="G396" s="155">
        <f t="shared" si="120"/>
        <v>42.328396500000004</v>
      </c>
      <c r="H396" s="156">
        <f t="shared" si="117"/>
        <v>22.792213499999999</v>
      </c>
      <c r="I396" s="157">
        <f t="shared" si="118"/>
        <v>65.120609999999999</v>
      </c>
      <c r="J396" s="158">
        <v>90.07</v>
      </c>
      <c r="K396" s="158">
        <f t="shared" si="119"/>
        <v>1855.442</v>
      </c>
      <c r="L396" s="158">
        <v>0</v>
      </c>
      <c r="M396" s="158">
        <f>K396</f>
        <v>1855.442</v>
      </c>
      <c r="N396" s="151"/>
    </row>
    <row r="397" spans="1:14" ht="20.100000000000001" customHeight="1" outlineLevel="1">
      <c r="A397" s="64"/>
      <c r="B397" s="65"/>
      <c r="C397" s="65"/>
      <c r="D397" s="65"/>
      <c r="E397" s="65"/>
      <c r="F397" s="76"/>
      <c r="G397" s="76"/>
      <c r="H397" s="76"/>
      <c r="I397" s="77" t="s">
        <v>210</v>
      </c>
      <c r="J397" s="75"/>
      <c r="K397" s="75">
        <f>SUM(K366:K396)</f>
        <v>65453.691999999995</v>
      </c>
      <c r="L397" s="75">
        <f t="shared" ref="L397:M397" si="122">SUM(L366:L396)</f>
        <v>0</v>
      </c>
      <c r="M397" s="75">
        <f t="shared" si="122"/>
        <v>65453.691999999995</v>
      </c>
      <c r="N397" s="151"/>
    </row>
    <row r="398" spans="1:14" ht="20.100000000000001" customHeight="1">
      <c r="A398" s="59"/>
      <c r="B398" s="59"/>
      <c r="C398" s="59"/>
      <c r="D398" s="24"/>
      <c r="E398" s="59"/>
      <c r="F398" s="42"/>
      <c r="G398" s="42"/>
      <c r="H398" s="42"/>
      <c r="I398" s="41"/>
      <c r="J398" s="8"/>
      <c r="K398" s="8"/>
      <c r="L398" s="8"/>
      <c r="M398" s="8"/>
      <c r="N398" s="151"/>
    </row>
    <row r="399" spans="1:14" ht="20.100000000000001" customHeight="1" collapsed="1">
      <c r="A399" s="37">
        <v>16</v>
      </c>
      <c r="B399" s="44"/>
      <c r="C399" s="44"/>
      <c r="D399" s="21" t="s">
        <v>206</v>
      </c>
      <c r="E399" s="21"/>
      <c r="F399" s="70"/>
      <c r="G399" s="70"/>
      <c r="H399" s="70"/>
      <c r="I399" s="70"/>
      <c r="J399" s="70"/>
      <c r="K399" s="74"/>
      <c r="L399" s="74"/>
      <c r="M399" s="74"/>
      <c r="N399" s="151"/>
    </row>
    <row r="400" spans="1:14" ht="20.100000000000001" customHeight="1" outlineLevel="1">
      <c r="A400" s="62" t="s">
        <v>232</v>
      </c>
      <c r="B400" s="62">
        <v>94970</v>
      </c>
      <c r="C400" s="62" t="s">
        <v>84</v>
      </c>
      <c r="D400" s="57" t="s">
        <v>331</v>
      </c>
      <c r="E400" s="62" t="s">
        <v>82</v>
      </c>
      <c r="F400" s="53">
        <v>1.42</v>
      </c>
      <c r="G400" s="157">
        <f t="shared" ref="G400:G420" si="123">I400</f>
        <v>286.01156999999995</v>
      </c>
      <c r="H400" s="156">
        <v>0</v>
      </c>
      <c r="I400" s="157">
        <f t="shared" ref="I400:I420" si="124">J400*(1-$J$10)</f>
        <v>286.01156999999995</v>
      </c>
      <c r="J400" s="158">
        <v>395.59</v>
      </c>
      <c r="K400" s="158">
        <f t="shared" ref="K400:K420" si="125">J400*F400</f>
        <v>561.73779999999999</v>
      </c>
      <c r="L400" s="158">
        <v>0</v>
      </c>
      <c r="M400" s="158">
        <f>K400</f>
        <v>561.73779999999999</v>
      </c>
      <c r="N400" s="151"/>
    </row>
    <row r="401" spans="1:14" ht="20.100000000000001" customHeight="1" outlineLevel="1">
      <c r="A401" s="62" t="s">
        <v>233</v>
      </c>
      <c r="B401" s="62">
        <v>85014</v>
      </c>
      <c r="C401" s="62" t="s">
        <v>84</v>
      </c>
      <c r="D401" s="57" t="s">
        <v>453</v>
      </c>
      <c r="E401" s="62" t="s">
        <v>85</v>
      </c>
      <c r="F401" s="53">
        <v>0.16</v>
      </c>
      <c r="G401" s="157">
        <f t="shared" si="123"/>
        <v>545.59748999999999</v>
      </c>
      <c r="H401" s="156">
        <v>0</v>
      </c>
      <c r="I401" s="157">
        <f t="shared" si="124"/>
        <v>545.59748999999999</v>
      </c>
      <c r="J401" s="158">
        <v>754.63</v>
      </c>
      <c r="K401" s="158">
        <f t="shared" si="125"/>
        <v>120.74080000000001</v>
      </c>
      <c r="L401" s="158">
        <v>0</v>
      </c>
      <c r="M401" s="158">
        <f t="shared" ref="M401:M420" si="126">K401</f>
        <v>120.74080000000001</v>
      </c>
      <c r="N401" s="151"/>
    </row>
    <row r="402" spans="1:14" s="58" customFormat="1" ht="20.100000000000001" customHeight="1" outlineLevel="1">
      <c r="A402" s="62" t="s">
        <v>234</v>
      </c>
      <c r="B402" s="62">
        <v>92688</v>
      </c>
      <c r="C402" s="62" t="s">
        <v>84</v>
      </c>
      <c r="D402" s="57" t="s">
        <v>452</v>
      </c>
      <c r="E402" s="62" t="s">
        <v>97</v>
      </c>
      <c r="F402" s="53">
        <v>43</v>
      </c>
      <c r="G402" s="157">
        <f t="shared" si="123"/>
        <v>19.672830000000001</v>
      </c>
      <c r="H402" s="156">
        <v>0</v>
      </c>
      <c r="I402" s="157">
        <f t="shared" si="124"/>
        <v>19.672830000000001</v>
      </c>
      <c r="J402" s="158">
        <v>27.21</v>
      </c>
      <c r="K402" s="158">
        <f t="shared" si="125"/>
        <v>1170.03</v>
      </c>
      <c r="L402" s="158">
        <v>0</v>
      </c>
      <c r="M402" s="158">
        <f t="shared" si="126"/>
        <v>1170.03</v>
      </c>
      <c r="N402" s="151"/>
    </row>
    <row r="403" spans="1:14" s="58" customFormat="1" ht="20.100000000000001" customHeight="1" outlineLevel="1">
      <c r="A403" s="62" t="s">
        <v>235</v>
      </c>
      <c r="B403" s="62"/>
      <c r="C403" s="62" t="s">
        <v>1210</v>
      </c>
      <c r="D403" s="57" t="s">
        <v>342</v>
      </c>
      <c r="E403" s="62" t="s">
        <v>97</v>
      </c>
      <c r="F403" s="53">
        <v>42</v>
      </c>
      <c r="G403" s="157">
        <f t="shared" si="123"/>
        <v>12.24039</v>
      </c>
      <c r="H403" s="156">
        <v>0</v>
      </c>
      <c r="I403" s="157">
        <f t="shared" si="124"/>
        <v>12.24039</v>
      </c>
      <c r="J403" s="158">
        <v>16.93</v>
      </c>
      <c r="K403" s="158">
        <f t="shared" si="125"/>
        <v>711.06</v>
      </c>
      <c r="L403" s="158">
        <v>0</v>
      </c>
      <c r="M403" s="158">
        <f t="shared" si="126"/>
        <v>711.06</v>
      </c>
      <c r="N403" s="151"/>
    </row>
    <row r="404" spans="1:14" s="58" customFormat="1" ht="20.100000000000001" customHeight="1" outlineLevel="1">
      <c r="A404" s="62" t="s">
        <v>236</v>
      </c>
      <c r="B404" s="62"/>
      <c r="C404" s="62" t="s">
        <v>1210</v>
      </c>
      <c r="D404" s="57" t="s">
        <v>455</v>
      </c>
      <c r="E404" s="62" t="s">
        <v>79</v>
      </c>
      <c r="F404" s="53">
        <v>3</v>
      </c>
      <c r="G404" s="157">
        <f t="shared" si="123"/>
        <v>108.45</v>
      </c>
      <c r="H404" s="156">
        <v>0</v>
      </c>
      <c r="I404" s="157">
        <f t="shared" si="124"/>
        <v>108.45</v>
      </c>
      <c r="J404" s="158">
        <v>150</v>
      </c>
      <c r="K404" s="158">
        <f t="shared" si="125"/>
        <v>450</v>
      </c>
      <c r="L404" s="158">
        <v>0</v>
      </c>
      <c r="M404" s="158">
        <f t="shared" si="126"/>
        <v>450</v>
      </c>
      <c r="N404" s="151"/>
    </row>
    <row r="405" spans="1:14" s="58" customFormat="1" ht="20.100000000000001" customHeight="1" outlineLevel="1">
      <c r="A405" s="62" t="s">
        <v>237</v>
      </c>
      <c r="B405" s="62"/>
      <c r="C405" s="62" t="s">
        <v>1210</v>
      </c>
      <c r="D405" s="57" t="s">
        <v>149</v>
      </c>
      <c r="E405" s="62" t="s">
        <v>79</v>
      </c>
      <c r="F405" s="53">
        <v>4</v>
      </c>
      <c r="G405" s="157">
        <f t="shared" si="123"/>
        <v>54.948</v>
      </c>
      <c r="H405" s="156">
        <v>0</v>
      </c>
      <c r="I405" s="157">
        <f t="shared" si="124"/>
        <v>54.948</v>
      </c>
      <c r="J405" s="158">
        <v>76</v>
      </c>
      <c r="K405" s="158">
        <f t="shared" si="125"/>
        <v>304</v>
      </c>
      <c r="L405" s="158">
        <v>0</v>
      </c>
      <c r="M405" s="158">
        <f t="shared" si="126"/>
        <v>304</v>
      </c>
      <c r="N405" s="151"/>
    </row>
    <row r="406" spans="1:14" s="58" customFormat="1" ht="20.100000000000001" customHeight="1" outlineLevel="1">
      <c r="A406" s="62" t="s">
        <v>238</v>
      </c>
      <c r="B406" s="62"/>
      <c r="C406" s="62" t="s">
        <v>1210</v>
      </c>
      <c r="D406" s="57" t="s">
        <v>318</v>
      </c>
      <c r="E406" s="62" t="s">
        <v>79</v>
      </c>
      <c r="F406" s="53">
        <v>3</v>
      </c>
      <c r="G406" s="157">
        <f t="shared" si="123"/>
        <v>57.116999999999997</v>
      </c>
      <c r="H406" s="156">
        <v>0</v>
      </c>
      <c r="I406" s="157">
        <f t="shared" si="124"/>
        <v>57.116999999999997</v>
      </c>
      <c r="J406" s="158">
        <v>79</v>
      </c>
      <c r="K406" s="158">
        <f t="shared" si="125"/>
        <v>237</v>
      </c>
      <c r="L406" s="158">
        <v>0</v>
      </c>
      <c r="M406" s="158">
        <f t="shared" si="126"/>
        <v>237</v>
      </c>
      <c r="N406" s="151"/>
    </row>
    <row r="407" spans="1:14" s="58" customFormat="1" ht="20.100000000000001" customHeight="1" outlineLevel="1">
      <c r="A407" s="62" t="s">
        <v>239</v>
      </c>
      <c r="B407" s="62"/>
      <c r="C407" s="62" t="s">
        <v>1210</v>
      </c>
      <c r="D407" s="57" t="s">
        <v>319</v>
      </c>
      <c r="E407" s="62" t="s">
        <v>79</v>
      </c>
      <c r="F407" s="53">
        <v>6</v>
      </c>
      <c r="G407" s="157">
        <f t="shared" si="123"/>
        <v>12.507899999999999</v>
      </c>
      <c r="H407" s="156">
        <v>0</v>
      </c>
      <c r="I407" s="157">
        <f t="shared" si="124"/>
        <v>12.507899999999999</v>
      </c>
      <c r="J407" s="158">
        <v>17.3</v>
      </c>
      <c r="K407" s="158">
        <f t="shared" si="125"/>
        <v>103.80000000000001</v>
      </c>
      <c r="L407" s="158">
        <v>0</v>
      </c>
      <c r="M407" s="158">
        <f t="shared" si="126"/>
        <v>103.80000000000001</v>
      </c>
      <c r="N407" s="151"/>
    </row>
    <row r="408" spans="1:14" s="58" customFormat="1" ht="20.100000000000001" customHeight="1" outlineLevel="1">
      <c r="A408" s="62" t="s">
        <v>314</v>
      </c>
      <c r="B408" s="62"/>
      <c r="C408" s="62" t="s">
        <v>1210</v>
      </c>
      <c r="D408" s="57" t="s">
        <v>322</v>
      </c>
      <c r="E408" s="62" t="s">
        <v>79</v>
      </c>
      <c r="F408" s="53">
        <v>4</v>
      </c>
      <c r="G408" s="157">
        <f t="shared" si="123"/>
        <v>15.183</v>
      </c>
      <c r="H408" s="156">
        <v>0</v>
      </c>
      <c r="I408" s="157">
        <f t="shared" si="124"/>
        <v>15.183</v>
      </c>
      <c r="J408" s="158">
        <v>21</v>
      </c>
      <c r="K408" s="158">
        <f t="shared" si="125"/>
        <v>84</v>
      </c>
      <c r="L408" s="158">
        <v>0</v>
      </c>
      <c r="M408" s="158">
        <f t="shared" si="126"/>
        <v>84</v>
      </c>
      <c r="N408" s="151"/>
    </row>
    <row r="409" spans="1:14" s="58" customFormat="1" ht="20.100000000000001" customHeight="1" outlineLevel="1">
      <c r="A409" s="62" t="s">
        <v>315</v>
      </c>
      <c r="B409" s="62"/>
      <c r="C409" s="62" t="s">
        <v>1210</v>
      </c>
      <c r="D409" s="57" t="s">
        <v>328</v>
      </c>
      <c r="E409" s="62" t="s">
        <v>79</v>
      </c>
      <c r="F409" s="53">
        <v>4</v>
      </c>
      <c r="G409" s="157">
        <f t="shared" si="123"/>
        <v>7.1577000000000002</v>
      </c>
      <c r="H409" s="156">
        <v>0</v>
      </c>
      <c r="I409" s="157">
        <f t="shared" si="124"/>
        <v>7.1577000000000002</v>
      </c>
      <c r="J409" s="158">
        <v>9.9</v>
      </c>
      <c r="K409" s="158">
        <f t="shared" si="125"/>
        <v>39.6</v>
      </c>
      <c r="L409" s="158">
        <v>0</v>
      </c>
      <c r="M409" s="158">
        <f t="shared" si="126"/>
        <v>39.6</v>
      </c>
      <c r="N409" s="151"/>
    </row>
    <row r="410" spans="1:14" s="58" customFormat="1" ht="20.100000000000001" customHeight="1" outlineLevel="1">
      <c r="A410" s="62" t="s">
        <v>332</v>
      </c>
      <c r="B410" s="62"/>
      <c r="C410" s="62" t="s">
        <v>1210</v>
      </c>
      <c r="D410" s="57" t="s">
        <v>320</v>
      </c>
      <c r="E410" s="62" t="s">
        <v>79</v>
      </c>
      <c r="F410" s="53">
        <v>1</v>
      </c>
      <c r="G410" s="157">
        <f t="shared" si="123"/>
        <v>15.905999999999999</v>
      </c>
      <c r="H410" s="156">
        <v>0</v>
      </c>
      <c r="I410" s="157">
        <f t="shared" si="124"/>
        <v>15.905999999999999</v>
      </c>
      <c r="J410" s="158">
        <v>22</v>
      </c>
      <c r="K410" s="158">
        <f t="shared" si="125"/>
        <v>22</v>
      </c>
      <c r="L410" s="158">
        <v>0</v>
      </c>
      <c r="M410" s="158">
        <f t="shared" si="126"/>
        <v>22</v>
      </c>
      <c r="N410" s="151"/>
    </row>
    <row r="411" spans="1:14" s="58" customFormat="1" ht="20.100000000000001" customHeight="1" outlineLevel="1">
      <c r="A411" s="62" t="s">
        <v>333</v>
      </c>
      <c r="B411" s="62"/>
      <c r="C411" s="62" t="s">
        <v>1210</v>
      </c>
      <c r="D411" s="57" t="s">
        <v>321</v>
      </c>
      <c r="E411" s="62" t="s">
        <v>79</v>
      </c>
      <c r="F411" s="53">
        <v>1</v>
      </c>
      <c r="G411" s="157">
        <f t="shared" si="123"/>
        <v>8.3000399999999992</v>
      </c>
      <c r="H411" s="156">
        <v>0</v>
      </c>
      <c r="I411" s="157">
        <f t="shared" si="124"/>
        <v>8.3000399999999992</v>
      </c>
      <c r="J411" s="158">
        <v>11.48</v>
      </c>
      <c r="K411" s="158">
        <f t="shared" si="125"/>
        <v>11.48</v>
      </c>
      <c r="L411" s="158">
        <v>0</v>
      </c>
      <c r="M411" s="158">
        <f t="shared" si="126"/>
        <v>11.48</v>
      </c>
      <c r="N411" s="151"/>
    </row>
    <row r="412" spans="1:14" s="58" customFormat="1" ht="20.100000000000001" customHeight="1" outlineLevel="1">
      <c r="A412" s="62" t="s">
        <v>334</v>
      </c>
      <c r="B412" s="62"/>
      <c r="C412" s="62" t="s">
        <v>1210</v>
      </c>
      <c r="D412" s="57" t="s">
        <v>323</v>
      </c>
      <c r="E412" s="62" t="s">
        <v>79</v>
      </c>
      <c r="F412" s="53">
        <v>2</v>
      </c>
      <c r="G412" s="157">
        <f t="shared" si="123"/>
        <v>18.002699999999997</v>
      </c>
      <c r="H412" s="156">
        <v>0</v>
      </c>
      <c r="I412" s="157">
        <f t="shared" si="124"/>
        <v>18.002699999999997</v>
      </c>
      <c r="J412" s="158">
        <v>24.9</v>
      </c>
      <c r="K412" s="158">
        <f t="shared" si="125"/>
        <v>49.8</v>
      </c>
      <c r="L412" s="158">
        <v>0</v>
      </c>
      <c r="M412" s="158">
        <f t="shared" si="126"/>
        <v>49.8</v>
      </c>
      <c r="N412" s="151"/>
    </row>
    <row r="413" spans="1:14" s="58" customFormat="1" ht="20.100000000000001" customHeight="1" outlineLevel="1">
      <c r="A413" s="62" t="s">
        <v>335</v>
      </c>
      <c r="B413" s="62"/>
      <c r="C413" s="62" t="s">
        <v>1210</v>
      </c>
      <c r="D413" s="57" t="s">
        <v>327</v>
      </c>
      <c r="E413" s="62" t="s">
        <v>79</v>
      </c>
      <c r="F413" s="53">
        <v>2</v>
      </c>
      <c r="G413" s="157">
        <f t="shared" si="123"/>
        <v>4.9163999999999994</v>
      </c>
      <c r="H413" s="156">
        <v>0</v>
      </c>
      <c r="I413" s="157">
        <f t="shared" si="124"/>
        <v>4.9163999999999994</v>
      </c>
      <c r="J413" s="158">
        <v>6.8</v>
      </c>
      <c r="K413" s="158">
        <f t="shared" si="125"/>
        <v>13.6</v>
      </c>
      <c r="L413" s="158">
        <v>0</v>
      </c>
      <c r="M413" s="158">
        <f t="shared" si="126"/>
        <v>13.6</v>
      </c>
      <c r="N413" s="151"/>
    </row>
    <row r="414" spans="1:14" s="58" customFormat="1" ht="20.100000000000001" customHeight="1" outlineLevel="1">
      <c r="A414" s="62" t="s">
        <v>336</v>
      </c>
      <c r="B414" s="62"/>
      <c r="C414" s="62" t="s">
        <v>1210</v>
      </c>
      <c r="D414" s="57" t="s">
        <v>329</v>
      </c>
      <c r="E414" s="62" t="s">
        <v>79</v>
      </c>
      <c r="F414" s="53">
        <v>2</v>
      </c>
      <c r="G414" s="157">
        <f t="shared" si="123"/>
        <v>11.423400000000001</v>
      </c>
      <c r="H414" s="156">
        <v>0</v>
      </c>
      <c r="I414" s="157">
        <f t="shared" si="124"/>
        <v>11.423400000000001</v>
      </c>
      <c r="J414" s="158">
        <v>15.8</v>
      </c>
      <c r="K414" s="158">
        <f t="shared" si="125"/>
        <v>31.6</v>
      </c>
      <c r="L414" s="158">
        <v>0</v>
      </c>
      <c r="M414" s="158">
        <f t="shared" si="126"/>
        <v>31.6</v>
      </c>
      <c r="N414" s="151"/>
    </row>
    <row r="415" spans="1:14" s="58" customFormat="1" ht="20.100000000000001" customHeight="1" outlineLevel="1">
      <c r="A415" s="62" t="s">
        <v>337</v>
      </c>
      <c r="B415" s="62"/>
      <c r="C415" s="62" t="s">
        <v>1210</v>
      </c>
      <c r="D415" s="57" t="s">
        <v>324</v>
      </c>
      <c r="E415" s="62" t="s">
        <v>79</v>
      </c>
      <c r="F415" s="53">
        <v>1</v>
      </c>
      <c r="G415" s="157">
        <f t="shared" si="123"/>
        <v>583.32362999999998</v>
      </c>
      <c r="H415" s="156">
        <v>0</v>
      </c>
      <c r="I415" s="157">
        <f t="shared" si="124"/>
        <v>583.32362999999998</v>
      </c>
      <c r="J415" s="158">
        <v>806.81</v>
      </c>
      <c r="K415" s="158">
        <f t="shared" si="125"/>
        <v>806.81</v>
      </c>
      <c r="L415" s="158">
        <v>0</v>
      </c>
      <c r="M415" s="158">
        <f t="shared" si="126"/>
        <v>806.81</v>
      </c>
      <c r="N415" s="151"/>
    </row>
    <row r="416" spans="1:14" s="58" customFormat="1" ht="20.100000000000001" customHeight="1" outlineLevel="1">
      <c r="A416" s="62" t="s">
        <v>338</v>
      </c>
      <c r="B416" s="62"/>
      <c r="C416" s="62" t="s">
        <v>1210</v>
      </c>
      <c r="D416" s="57" t="s">
        <v>330</v>
      </c>
      <c r="E416" s="62" t="s">
        <v>79</v>
      </c>
      <c r="F416" s="53">
        <v>1</v>
      </c>
      <c r="G416" s="157">
        <f t="shared" si="123"/>
        <v>30.35877</v>
      </c>
      <c r="H416" s="156">
        <v>0</v>
      </c>
      <c r="I416" s="157">
        <f t="shared" si="124"/>
        <v>30.35877</v>
      </c>
      <c r="J416" s="158">
        <v>41.99</v>
      </c>
      <c r="K416" s="158">
        <f t="shared" si="125"/>
        <v>41.99</v>
      </c>
      <c r="L416" s="158">
        <v>0</v>
      </c>
      <c r="M416" s="158">
        <f t="shared" si="126"/>
        <v>41.99</v>
      </c>
      <c r="N416" s="151"/>
    </row>
    <row r="417" spans="1:14" s="58" customFormat="1" ht="20.100000000000001" customHeight="1" outlineLevel="1">
      <c r="A417" s="62" t="s">
        <v>339</v>
      </c>
      <c r="B417" s="62"/>
      <c r="C417" s="62" t="s">
        <v>1210</v>
      </c>
      <c r="D417" s="57" t="s">
        <v>325</v>
      </c>
      <c r="E417" s="62" t="s">
        <v>97</v>
      </c>
      <c r="F417" s="53">
        <v>2</v>
      </c>
      <c r="G417" s="157">
        <f t="shared" si="123"/>
        <v>80.954309999999992</v>
      </c>
      <c r="H417" s="156">
        <v>0</v>
      </c>
      <c r="I417" s="157">
        <f t="shared" si="124"/>
        <v>80.954309999999992</v>
      </c>
      <c r="J417" s="158">
        <v>111.97</v>
      </c>
      <c r="K417" s="158">
        <f t="shared" si="125"/>
        <v>223.94</v>
      </c>
      <c r="L417" s="158">
        <v>0</v>
      </c>
      <c r="M417" s="158">
        <f t="shared" si="126"/>
        <v>223.94</v>
      </c>
      <c r="N417" s="151"/>
    </row>
    <row r="418" spans="1:14" s="58" customFormat="1" ht="20.100000000000001" customHeight="1" outlineLevel="1">
      <c r="A418" s="62" t="s">
        <v>986</v>
      </c>
      <c r="B418" s="62"/>
      <c r="C418" s="62" t="s">
        <v>1210</v>
      </c>
      <c r="D418" s="57" t="s">
        <v>326</v>
      </c>
      <c r="E418" s="62" t="s">
        <v>79</v>
      </c>
      <c r="F418" s="53">
        <v>2</v>
      </c>
      <c r="G418" s="157">
        <f t="shared" si="123"/>
        <v>106.52682</v>
      </c>
      <c r="H418" s="156">
        <v>0</v>
      </c>
      <c r="I418" s="157">
        <f t="shared" si="124"/>
        <v>106.52682</v>
      </c>
      <c r="J418" s="158">
        <v>147.34</v>
      </c>
      <c r="K418" s="158">
        <f t="shared" si="125"/>
        <v>294.68</v>
      </c>
      <c r="L418" s="158">
        <v>0</v>
      </c>
      <c r="M418" s="158">
        <f t="shared" si="126"/>
        <v>294.68</v>
      </c>
      <c r="N418" s="151"/>
    </row>
    <row r="419" spans="1:14" s="58" customFormat="1" ht="20.100000000000001" customHeight="1" outlineLevel="1">
      <c r="A419" s="62" t="s">
        <v>340</v>
      </c>
      <c r="B419" s="194"/>
      <c r="C419" s="194" t="s">
        <v>1210</v>
      </c>
      <c r="D419" s="57" t="s">
        <v>316</v>
      </c>
      <c r="E419" s="62" t="s">
        <v>79</v>
      </c>
      <c r="F419" s="53">
        <v>1</v>
      </c>
      <c r="G419" s="157">
        <f t="shared" si="123"/>
        <v>38.000880000000002</v>
      </c>
      <c r="H419" s="156">
        <v>0</v>
      </c>
      <c r="I419" s="157">
        <f t="shared" si="124"/>
        <v>38.000880000000002</v>
      </c>
      <c r="J419" s="158">
        <v>52.56</v>
      </c>
      <c r="K419" s="158">
        <f t="shared" si="125"/>
        <v>52.56</v>
      </c>
      <c r="L419" s="158">
        <v>0</v>
      </c>
      <c r="M419" s="158">
        <f t="shared" si="126"/>
        <v>52.56</v>
      </c>
      <c r="N419" s="151"/>
    </row>
    <row r="420" spans="1:14" s="58" customFormat="1" ht="20.100000000000001" customHeight="1" outlineLevel="1">
      <c r="A420" s="62" t="s">
        <v>341</v>
      </c>
      <c r="B420" s="194"/>
      <c r="C420" s="194" t="s">
        <v>1210</v>
      </c>
      <c r="D420" s="57" t="s">
        <v>317</v>
      </c>
      <c r="E420" s="62" t="s">
        <v>79</v>
      </c>
      <c r="F420" s="53">
        <v>1</v>
      </c>
      <c r="G420" s="157">
        <f t="shared" si="123"/>
        <v>38.000880000000002</v>
      </c>
      <c r="H420" s="156">
        <v>0</v>
      </c>
      <c r="I420" s="157">
        <f t="shared" si="124"/>
        <v>38.000880000000002</v>
      </c>
      <c r="J420" s="158">
        <v>52.56</v>
      </c>
      <c r="K420" s="158">
        <f t="shared" si="125"/>
        <v>52.56</v>
      </c>
      <c r="L420" s="158">
        <v>0</v>
      </c>
      <c r="M420" s="158">
        <f t="shared" si="126"/>
        <v>52.56</v>
      </c>
      <c r="N420" s="151"/>
    </row>
    <row r="421" spans="1:14" ht="20.100000000000001" customHeight="1" outlineLevel="1">
      <c r="A421" s="64"/>
      <c r="B421" s="65"/>
      <c r="C421" s="65"/>
      <c r="D421" s="65"/>
      <c r="E421" s="65"/>
      <c r="F421" s="76"/>
      <c r="G421" s="76"/>
      <c r="H421" s="76"/>
      <c r="I421" s="77" t="s">
        <v>210</v>
      </c>
      <c r="J421" s="75"/>
      <c r="K421" s="75">
        <f>SUM(K400:K420)</f>
        <v>5382.9886000000006</v>
      </c>
      <c r="L421" s="75">
        <f t="shared" ref="L421:M421" si="127">SUM(L400:L420)</f>
        <v>0</v>
      </c>
      <c r="M421" s="75">
        <f t="shared" si="127"/>
        <v>5382.9886000000006</v>
      </c>
      <c r="N421" s="151"/>
    </row>
    <row r="422" spans="1:14" ht="20.100000000000001" customHeight="1">
      <c r="A422" s="59"/>
      <c r="B422" s="59"/>
      <c r="C422" s="59"/>
      <c r="D422" s="24"/>
      <c r="E422" s="59"/>
      <c r="F422" s="42"/>
      <c r="G422" s="42"/>
      <c r="H422" s="42"/>
      <c r="I422" s="41"/>
      <c r="J422" s="8"/>
      <c r="K422" s="8"/>
      <c r="L422" s="8"/>
      <c r="M422" s="8"/>
      <c r="N422" s="151"/>
    </row>
    <row r="423" spans="1:14" ht="20.100000000000001" customHeight="1">
      <c r="A423" s="37">
        <v>17</v>
      </c>
      <c r="B423" s="37"/>
      <c r="C423" s="37"/>
      <c r="D423" s="21" t="s">
        <v>207</v>
      </c>
      <c r="E423" s="21"/>
      <c r="F423" s="70"/>
      <c r="G423" s="70"/>
      <c r="H423" s="70"/>
      <c r="I423" s="70"/>
      <c r="J423" s="70"/>
      <c r="K423" s="74"/>
      <c r="L423" s="74"/>
      <c r="M423" s="74"/>
      <c r="N423" s="151"/>
    </row>
    <row r="424" spans="1:14" s="58" customFormat="1" ht="20.100000000000001" customHeight="1" outlineLevel="1">
      <c r="A424" s="62" t="s">
        <v>21</v>
      </c>
      <c r="B424" s="62">
        <v>72553</v>
      </c>
      <c r="C424" s="62" t="s">
        <v>84</v>
      </c>
      <c r="D424" s="57" t="s">
        <v>571</v>
      </c>
      <c r="E424" s="62" t="s">
        <v>79</v>
      </c>
      <c r="F424" s="53">
        <v>7</v>
      </c>
      <c r="G424" s="155">
        <f t="shared" ref="G424" si="128">(I424*65%)</f>
        <v>96.988281000000001</v>
      </c>
      <c r="H424" s="156">
        <f t="shared" ref="H424:H443" si="129">(I424*35%)</f>
        <v>52.224458999999996</v>
      </c>
      <c r="I424" s="157">
        <f t="shared" ref="I424:I452" si="130">J424*(1-$J$10)</f>
        <v>149.21274</v>
      </c>
      <c r="J424" s="158">
        <v>206.38</v>
      </c>
      <c r="K424" s="158">
        <f t="shared" ref="K424:K452" si="131">J424*F424</f>
        <v>1444.6599999999999</v>
      </c>
      <c r="L424" s="158">
        <v>0</v>
      </c>
      <c r="M424" s="158">
        <f>K424</f>
        <v>1444.6599999999999</v>
      </c>
      <c r="N424" s="151"/>
    </row>
    <row r="425" spans="1:14" s="58" customFormat="1" ht="20.100000000000001" customHeight="1" outlineLevel="1">
      <c r="A425" s="62" t="s">
        <v>65</v>
      </c>
      <c r="B425" s="62">
        <v>72554</v>
      </c>
      <c r="C425" s="62" t="s">
        <v>84</v>
      </c>
      <c r="D425" s="57" t="s">
        <v>570</v>
      </c>
      <c r="E425" s="62" t="s">
        <v>79</v>
      </c>
      <c r="F425" s="53">
        <v>1</v>
      </c>
      <c r="G425" s="155">
        <f t="shared" ref="G425:G443" si="132">(I425*65%)</f>
        <v>329.82500850000002</v>
      </c>
      <c r="H425" s="156">
        <f t="shared" si="129"/>
        <v>177.59808149999998</v>
      </c>
      <c r="I425" s="157">
        <f t="shared" si="130"/>
        <v>507.42309</v>
      </c>
      <c r="J425" s="158">
        <v>701.83</v>
      </c>
      <c r="K425" s="158">
        <f t="shared" si="131"/>
        <v>701.83</v>
      </c>
      <c r="L425" s="158">
        <v>0</v>
      </c>
      <c r="M425" s="158">
        <f t="shared" ref="M425:M452" si="133">K425</f>
        <v>701.83</v>
      </c>
      <c r="N425" s="151"/>
    </row>
    <row r="426" spans="1:14" s="58" customFormat="1" ht="20.100000000000001" customHeight="1" outlineLevel="1">
      <c r="A426" s="62" t="s">
        <v>66</v>
      </c>
      <c r="B426" s="62"/>
      <c r="C426" s="62" t="s">
        <v>1210</v>
      </c>
      <c r="D426" s="57" t="s">
        <v>577</v>
      </c>
      <c r="E426" s="62" t="s">
        <v>79</v>
      </c>
      <c r="F426" s="53">
        <v>2</v>
      </c>
      <c r="G426" s="155">
        <f t="shared" si="132"/>
        <v>20.630804999999999</v>
      </c>
      <c r="H426" s="156">
        <f t="shared" si="129"/>
        <v>11.108894999999999</v>
      </c>
      <c r="I426" s="157">
        <f t="shared" si="130"/>
        <v>31.739699999999999</v>
      </c>
      <c r="J426" s="158">
        <v>43.9</v>
      </c>
      <c r="K426" s="158">
        <f t="shared" si="131"/>
        <v>87.8</v>
      </c>
      <c r="L426" s="158">
        <v>0</v>
      </c>
      <c r="M426" s="158">
        <f t="shared" si="133"/>
        <v>87.8</v>
      </c>
      <c r="N426" s="151"/>
    </row>
    <row r="427" spans="1:14" s="58" customFormat="1" ht="20.100000000000001" customHeight="1" outlineLevel="1">
      <c r="A427" s="62" t="s">
        <v>179</v>
      </c>
      <c r="B427" s="62">
        <v>92353</v>
      </c>
      <c r="C427" s="62" t="s">
        <v>84</v>
      </c>
      <c r="D427" s="57" t="s">
        <v>578</v>
      </c>
      <c r="E427" s="62" t="s">
        <v>79</v>
      </c>
      <c r="F427" s="53">
        <v>7</v>
      </c>
      <c r="G427" s="155">
        <f t="shared" si="132"/>
        <v>44.955416999999997</v>
      </c>
      <c r="H427" s="156">
        <f t="shared" si="129"/>
        <v>24.206762999999995</v>
      </c>
      <c r="I427" s="157">
        <f t="shared" si="130"/>
        <v>69.162179999999992</v>
      </c>
      <c r="J427" s="158">
        <v>95.66</v>
      </c>
      <c r="K427" s="158">
        <f t="shared" si="131"/>
        <v>669.62</v>
      </c>
      <c r="L427" s="158">
        <v>0</v>
      </c>
      <c r="M427" s="158">
        <f t="shared" si="133"/>
        <v>669.62</v>
      </c>
      <c r="N427" s="151"/>
    </row>
    <row r="428" spans="1:14" s="58" customFormat="1" ht="20.100000000000001" customHeight="1" outlineLevel="1">
      <c r="A428" s="62" t="s">
        <v>180</v>
      </c>
      <c r="B428" s="62"/>
      <c r="C428" s="62" t="s">
        <v>1210</v>
      </c>
      <c r="D428" s="57" t="s">
        <v>580</v>
      </c>
      <c r="E428" s="62" t="s">
        <v>97</v>
      </c>
      <c r="F428" s="53">
        <v>1.25</v>
      </c>
      <c r="G428" s="155">
        <f t="shared" si="132"/>
        <v>92.768130000000014</v>
      </c>
      <c r="H428" s="156">
        <f t="shared" si="129"/>
        <v>49.952069999999999</v>
      </c>
      <c r="I428" s="157">
        <f t="shared" si="130"/>
        <v>142.72020000000001</v>
      </c>
      <c r="J428" s="158">
        <v>197.4</v>
      </c>
      <c r="K428" s="158">
        <f t="shared" si="131"/>
        <v>246.75</v>
      </c>
      <c r="L428" s="158">
        <v>0</v>
      </c>
      <c r="M428" s="158">
        <f t="shared" si="133"/>
        <v>246.75</v>
      </c>
      <c r="N428" s="151"/>
    </row>
    <row r="429" spans="1:14" s="58" customFormat="1" ht="20.100000000000001" customHeight="1" outlineLevel="1">
      <c r="A429" s="62" t="s">
        <v>614</v>
      </c>
      <c r="B429" s="62">
        <v>92377</v>
      </c>
      <c r="C429" s="62" t="s">
        <v>84</v>
      </c>
      <c r="D429" s="57" t="s">
        <v>579</v>
      </c>
      <c r="E429" s="62" t="s">
        <v>79</v>
      </c>
      <c r="F429" s="53">
        <v>10</v>
      </c>
      <c r="G429" s="155">
        <f t="shared" si="132"/>
        <v>32.981091000000006</v>
      </c>
      <c r="H429" s="156">
        <f t="shared" si="129"/>
        <v>17.759049000000001</v>
      </c>
      <c r="I429" s="157">
        <f t="shared" si="130"/>
        <v>50.740140000000004</v>
      </c>
      <c r="J429" s="158">
        <v>70.180000000000007</v>
      </c>
      <c r="K429" s="158">
        <f t="shared" si="131"/>
        <v>701.80000000000007</v>
      </c>
      <c r="L429" s="158">
        <v>0</v>
      </c>
      <c r="M429" s="158">
        <f t="shared" si="133"/>
        <v>701.80000000000007</v>
      </c>
      <c r="N429" s="151"/>
    </row>
    <row r="430" spans="1:14" s="58" customFormat="1" ht="20.100000000000001" customHeight="1" outlineLevel="1">
      <c r="A430" s="62" t="s">
        <v>240</v>
      </c>
      <c r="B430" s="62">
        <v>92642</v>
      </c>
      <c r="C430" s="62" t="s">
        <v>84</v>
      </c>
      <c r="D430" s="57" t="s">
        <v>569</v>
      </c>
      <c r="E430" s="62" t="s">
        <v>79</v>
      </c>
      <c r="F430" s="53">
        <v>4</v>
      </c>
      <c r="G430" s="155">
        <f t="shared" si="132"/>
        <v>62.606739000000005</v>
      </c>
      <c r="H430" s="156">
        <f t="shared" si="129"/>
        <v>33.711320999999998</v>
      </c>
      <c r="I430" s="157">
        <f t="shared" si="130"/>
        <v>96.318060000000003</v>
      </c>
      <c r="J430" s="158">
        <v>133.22</v>
      </c>
      <c r="K430" s="158">
        <f t="shared" si="131"/>
        <v>532.88</v>
      </c>
      <c r="L430" s="158">
        <v>0</v>
      </c>
      <c r="M430" s="158">
        <f t="shared" si="133"/>
        <v>532.88</v>
      </c>
      <c r="N430" s="151"/>
    </row>
    <row r="431" spans="1:14" s="58" customFormat="1" ht="20.100000000000001" customHeight="1" outlineLevel="1">
      <c r="A431" s="62" t="s">
        <v>615</v>
      </c>
      <c r="B431" s="62">
        <v>92367</v>
      </c>
      <c r="C431" s="62" t="s">
        <v>84</v>
      </c>
      <c r="D431" s="57" t="s">
        <v>581</v>
      </c>
      <c r="E431" s="62" t="s">
        <v>79</v>
      </c>
      <c r="F431" s="53">
        <v>65.27</v>
      </c>
      <c r="G431" s="155">
        <f t="shared" si="132"/>
        <v>33.488637000000004</v>
      </c>
      <c r="H431" s="156">
        <f t="shared" si="129"/>
        <v>18.032343000000001</v>
      </c>
      <c r="I431" s="157">
        <f t="shared" si="130"/>
        <v>51.520980000000002</v>
      </c>
      <c r="J431" s="158">
        <v>71.260000000000005</v>
      </c>
      <c r="K431" s="158">
        <f t="shared" si="131"/>
        <v>4651.1401999999998</v>
      </c>
      <c r="L431" s="158">
        <v>0</v>
      </c>
      <c r="M431" s="158">
        <f t="shared" si="133"/>
        <v>4651.1401999999998</v>
      </c>
      <c r="N431" s="151"/>
    </row>
    <row r="432" spans="1:14" s="58" customFormat="1" ht="20.100000000000001" customHeight="1" outlineLevel="1">
      <c r="A432" s="62" t="s">
        <v>288</v>
      </c>
      <c r="B432" s="27"/>
      <c r="C432" s="62" t="s">
        <v>1210</v>
      </c>
      <c r="D432" s="57" t="s">
        <v>582</v>
      </c>
      <c r="E432" s="62" t="s">
        <v>79</v>
      </c>
      <c r="F432" s="53">
        <v>3</v>
      </c>
      <c r="G432" s="155">
        <f t="shared" ref="G432:G440" si="134">I432</f>
        <v>127.41428999999999</v>
      </c>
      <c r="H432" s="156">
        <v>0</v>
      </c>
      <c r="I432" s="157">
        <f t="shared" si="130"/>
        <v>127.41428999999999</v>
      </c>
      <c r="J432" s="158">
        <v>176.23</v>
      </c>
      <c r="K432" s="158">
        <f t="shared" si="131"/>
        <v>528.68999999999994</v>
      </c>
      <c r="L432" s="158">
        <v>0</v>
      </c>
      <c r="M432" s="158">
        <f t="shared" si="133"/>
        <v>528.68999999999994</v>
      </c>
      <c r="N432" s="151"/>
    </row>
    <row r="433" spans="1:14" s="58" customFormat="1" ht="20.100000000000001" customHeight="1" outlineLevel="1">
      <c r="A433" s="62" t="s">
        <v>289</v>
      </c>
      <c r="B433" s="27"/>
      <c r="C433" s="62" t="s">
        <v>1210</v>
      </c>
      <c r="D433" s="57" t="s">
        <v>963</v>
      </c>
      <c r="E433" s="62" t="s">
        <v>79</v>
      </c>
      <c r="F433" s="53">
        <v>2</v>
      </c>
      <c r="G433" s="155">
        <f t="shared" si="134"/>
        <v>244.374</v>
      </c>
      <c r="H433" s="156">
        <v>0</v>
      </c>
      <c r="I433" s="157">
        <f t="shared" si="130"/>
        <v>244.374</v>
      </c>
      <c r="J433" s="158">
        <v>338</v>
      </c>
      <c r="K433" s="158">
        <f t="shared" si="131"/>
        <v>676</v>
      </c>
      <c r="L433" s="158">
        <v>0</v>
      </c>
      <c r="M433" s="158">
        <f t="shared" si="133"/>
        <v>676</v>
      </c>
      <c r="N433" s="151"/>
    </row>
    <row r="434" spans="1:14" s="58" customFormat="1" ht="20.100000000000001" customHeight="1" outlineLevel="1">
      <c r="A434" s="62" t="s">
        <v>290</v>
      </c>
      <c r="B434" s="27"/>
      <c r="C434" s="62" t="s">
        <v>1210</v>
      </c>
      <c r="D434" s="57" t="s">
        <v>583</v>
      </c>
      <c r="E434" s="62" t="s">
        <v>79</v>
      </c>
      <c r="F434" s="53">
        <v>3</v>
      </c>
      <c r="G434" s="155">
        <f t="shared" si="134"/>
        <v>42.693149999999996</v>
      </c>
      <c r="H434" s="156">
        <v>0</v>
      </c>
      <c r="I434" s="157">
        <f t="shared" si="130"/>
        <v>42.693149999999996</v>
      </c>
      <c r="J434" s="158">
        <v>59.05</v>
      </c>
      <c r="K434" s="158">
        <f t="shared" si="131"/>
        <v>177.14999999999998</v>
      </c>
      <c r="L434" s="158">
        <v>0</v>
      </c>
      <c r="M434" s="158">
        <f t="shared" si="133"/>
        <v>177.14999999999998</v>
      </c>
      <c r="N434" s="151"/>
    </row>
    <row r="435" spans="1:14" s="58" customFormat="1" ht="20.100000000000001" customHeight="1" outlineLevel="1">
      <c r="A435" s="62" t="s">
        <v>291</v>
      </c>
      <c r="B435" s="27"/>
      <c r="C435" s="62" t="s">
        <v>1210</v>
      </c>
      <c r="D435" s="57" t="s">
        <v>584</v>
      </c>
      <c r="E435" s="62" t="s">
        <v>79</v>
      </c>
      <c r="F435" s="53">
        <v>3</v>
      </c>
      <c r="G435" s="155">
        <f t="shared" si="134"/>
        <v>74.064120000000003</v>
      </c>
      <c r="H435" s="156">
        <v>0</v>
      </c>
      <c r="I435" s="157">
        <f t="shared" si="130"/>
        <v>74.064120000000003</v>
      </c>
      <c r="J435" s="158">
        <v>102.44</v>
      </c>
      <c r="K435" s="158">
        <f t="shared" si="131"/>
        <v>307.32</v>
      </c>
      <c r="L435" s="158">
        <v>0</v>
      </c>
      <c r="M435" s="158">
        <f t="shared" si="133"/>
        <v>307.32</v>
      </c>
      <c r="N435" s="151"/>
    </row>
    <row r="436" spans="1:14" s="58" customFormat="1" ht="20.100000000000001" customHeight="1" outlineLevel="1">
      <c r="A436" s="62" t="s">
        <v>616</v>
      </c>
      <c r="B436" s="27"/>
      <c r="C436" s="62" t="s">
        <v>1210</v>
      </c>
      <c r="D436" s="57" t="s">
        <v>964</v>
      </c>
      <c r="E436" s="62" t="s">
        <v>79</v>
      </c>
      <c r="F436" s="53">
        <v>6</v>
      </c>
      <c r="G436" s="155">
        <f t="shared" si="134"/>
        <v>470.86820999999998</v>
      </c>
      <c r="H436" s="156">
        <v>0</v>
      </c>
      <c r="I436" s="157">
        <f t="shared" si="130"/>
        <v>470.86820999999998</v>
      </c>
      <c r="J436" s="158">
        <v>651.27</v>
      </c>
      <c r="K436" s="158">
        <f t="shared" si="131"/>
        <v>3907.62</v>
      </c>
      <c r="L436" s="158">
        <v>0</v>
      </c>
      <c r="M436" s="158">
        <f t="shared" si="133"/>
        <v>3907.62</v>
      </c>
      <c r="N436" s="151"/>
    </row>
    <row r="437" spans="1:14" s="58" customFormat="1" ht="20.100000000000001" customHeight="1" outlineLevel="1">
      <c r="A437" s="62" t="s">
        <v>617</v>
      </c>
      <c r="B437" s="62"/>
      <c r="C437" s="62" t="s">
        <v>84</v>
      </c>
      <c r="D437" s="57" t="s">
        <v>585</v>
      </c>
      <c r="E437" s="62" t="s">
        <v>79</v>
      </c>
      <c r="F437" s="53">
        <v>3</v>
      </c>
      <c r="G437" s="155">
        <f t="shared" si="134"/>
        <v>38.318999999999996</v>
      </c>
      <c r="H437" s="156">
        <v>0</v>
      </c>
      <c r="I437" s="157">
        <f t="shared" si="130"/>
        <v>38.318999999999996</v>
      </c>
      <c r="J437" s="158">
        <v>53</v>
      </c>
      <c r="K437" s="158">
        <f t="shared" si="131"/>
        <v>159</v>
      </c>
      <c r="L437" s="158">
        <v>0</v>
      </c>
      <c r="M437" s="158">
        <f t="shared" si="133"/>
        <v>159</v>
      </c>
      <c r="N437" s="151"/>
    </row>
    <row r="438" spans="1:14" s="58" customFormat="1" ht="20.100000000000001" customHeight="1" outlineLevel="1">
      <c r="A438" s="62" t="s">
        <v>618</v>
      </c>
      <c r="B438" s="27"/>
      <c r="C438" s="62" t="s">
        <v>1210</v>
      </c>
      <c r="D438" s="57" t="s">
        <v>586</v>
      </c>
      <c r="E438" s="62" t="s">
        <v>79</v>
      </c>
      <c r="F438" s="53">
        <v>3</v>
      </c>
      <c r="G438" s="155">
        <f t="shared" si="134"/>
        <v>64.346999999999994</v>
      </c>
      <c r="H438" s="156">
        <v>0</v>
      </c>
      <c r="I438" s="157">
        <f t="shared" si="130"/>
        <v>64.346999999999994</v>
      </c>
      <c r="J438" s="158">
        <v>89</v>
      </c>
      <c r="K438" s="158">
        <f t="shared" si="131"/>
        <v>267</v>
      </c>
      <c r="L438" s="158">
        <v>0</v>
      </c>
      <c r="M438" s="158">
        <f t="shared" si="133"/>
        <v>267</v>
      </c>
      <c r="N438" s="151"/>
    </row>
    <row r="439" spans="1:14" s="58" customFormat="1" ht="20.100000000000001" customHeight="1" outlineLevel="1">
      <c r="A439" s="62" t="s">
        <v>619</v>
      </c>
      <c r="B439" s="27"/>
      <c r="C439" s="62" t="s">
        <v>1210</v>
      </c>
      <c r="D439" s="57" t="s">
        <v>587</v>
      </c>
      <c r="E439" s="62" t="s">
        <v>79</v>
      </c>
      <c r="F439" s="53">
        <v>3</v>
      </c>
      <c r="G439" s="155">
        <f t="shared" si="134"/>
        <v>160.88918999999999</v>
      </c>
      <c r="H439" s="156">
        <v>0</v>
      </c>
      <c r="I439" s="157">
        <f t="shared" si="130"/>
        <v>160.88918999999999</v>
      </c>
      <c r="J439" s="158">
        <v>222.53</v>
      </c>
      <c r="K439" s="158">
        <f t="shared" si="131"/>
        <v>667.59</v>
      </c>
      <c r="L439" s="158">
        <v>0</v>
      </c>
      <c r="M439" s="158">
        <f t="shared" si="133"/>
        <v>667.59</v>
      </c>
      <c r="N439" s="151"/>
    </row>
    <row r="440" spans="1:14" s="58" customFormat="1" ht="20.100000000000001" customHeight="1" outlineLevel="1">
      <c r="A440" s="62" t="s">
        <v>620</v>
      </c>
      <c r="B440" s="27"/>
      <c r="C440" s="62" t="s">
        <v>1210</v>
      </c>
      <c r="D440" s="57" t="s">
        <v>588</v>
      </c>
      <c r="E440" s="62" t="s">
        <v>79</v>
      </c>
      <c r="F440" s="53">
        <v>3</v>
      </c>
      <c r="G440" s="155">
        <f t="shared" si="134"/>
        <v>21.93582</v>
      </c>
      <c r="H440" s="156">
        <v>0</v>
      </c>
      <c r="I440" s="157">
        <f t="shared" si="130"/>
        <v>21.93582</v>
      </c>
      <c r="J440" s="158">
        <v>30.34</v>
      </c>
      <c r="K440" s="158">
        <f t="shared" si="131"/>
        <v>91.02</v>
      </c>
      <c r="L440" s="158">
        <v>0</v>
      </c>
      <c r="M440" s="158">
        <f t="shared" si="133"/>
        <v>91.02</v>
      </c>
      <c r="N440" s="151"/>
    </row>
    <row r="441" spans="1:14" s="58" customFormat="1" ht="20.100000000000001" customHeight="1" outlineLevel="1">
      <c r="A441" s="62" t="s">
        <v>621</v>
      </c>
      <c r="B441" s="62">
        <v>84798</v>
      </c>
      <c r="C441" s="62" t="s">
        <v>84</v>
      </c>
      <c r="D441" s="57" t="s">
        <v>972</v>
      </c>
      <c r="E441" s="62" t="s">
        <v>79</v>
      </c>
      <c r="F441" s="53">
        <v>1</v>
      </c>
      <c r="G441" s="155">
        <f t="shared" si="132"/>
        <v>130.85757749999999</v>
      </c>
      <c r="H441" s="156">
        <f t="shared" si="129"/>
        <v>70.461772499999995</v>
      </c>
      <c r="I441" s="157">
        <f t="shared" si="130"/>
        <v>201.31934999999999</v>
      </c>
      <c r="J441" s="158">
        <v>278.45</v>
      </c>
      <c r="K441" s="158">
        <f t="shared" si="131"/>
        <v>278.45</v>
      </c>
      <c r="L441" s="158">
        <v>0</v>
      </c>
      <c r="M441" s="158">
        <f t="shared" si="133"/>
        <v>278.45</v>
      </c>
      <c r="N441" s="151"/>
    </row>
    <row r="442" spans="1:14" s="58" customFormat="1" ht="20.100000000000001" customHeight="1" outlineLevel="1">
      <c r="A442" s="62" t="s">
        <v>622</v>
      </c>
      <c r="B442" s="62">
        <v>94499</v>
      </c>
      <c r="C442" s="62" t="s">
        <v>84</v>
      </c>
      <c r="D442" s="57" t="s">
        <v>589</v>
      </c>
      <c r="E442" s="62" t="s">
        <v>79</v>
      </c>
      <c r="F442" s="53">
        <v>5</v>
      </c>
      <c r="G442" s="155">
        <f>I442</f>
        <v>263.79378000000003</v>
      </c>
      <c r="H442" s="156">
        <v>0</v>
      </c>
      <c r="I442" s="157">
        <f t="shared" si="130"/>
        <v>263.79378000000003</v>
      </c>
      <c r="J442" s="158">
        <v>364.86</v>
      </c>
      <c r="K442" s="158">
        <f t="shared" si="131"/>
        <v>1824.3000000000002</v>
      </c>
      <c r="L442" s="158">
        <v>0</v>
      </c>
      <c r="M442" s="158">
        <f t="shared" si="133"/>
        <v>1824.3000000000002</v>
      </c>
      <c r="N442" s="151"/>
    </row>
    <row r="443" spans="1:14" s="58" customFormat="1" ht="20.100000000000001" customHeight="1" outlineLevel="1">
      <c r="A443" s="62" t="s">
        <v>623</v>
      </c>
      <c r="B443" s="62">
        <v>99632</v>
      </c>
      <c r="C443" s="62" t="s">
        <v>84</v>
      </c>
      <c r="D443" s="57" t="s">
        <v>590</v>
      </c>
      <c r="E443" s="62" t="s">
        <v>79</v>
      </c>
      <c r="F443" s="53">
        <v>2</v>
      </c>
      <c r="G443" s="155">
        <f t="shared" si="132"/>
        <v>150.20541900000001</v>
      </c>
      <c r="H443" s="156">
        <f t="shared" si="129"/>
        <v>80.879840999999999</v>
      </c>
      <c r="I443" s="157">
        <f t="shared" si="130"/>
        <v>231.08526000000001</v>
      </c>
      <c r="J443" s="158">
        <v>319.62</v>
      </c>
      <c r="K443" s="158">
        <f t="shared" si="131"/>
        <v>639.24</v>
      </c>
      <c r="L443" s="158">
        <v>0</v>
      </c>
      <c r="M443" s="158">
        <f t="shared" si="133"/>
        <v>639.24</v>
      </c>
      <c r="N443" s="151"/>
    </row>
    <row r="444" spans="1:14" s="58" customFormat="1" ht="20.100000000000001" customHeight="1" outlineLevel="1">
      <c r="A444" s="62" t="s">
        <v>624</v>
      </c>
      <c r="B444" s="62"/>
      <c r="C444" s="62" t="s">
        <v>1210</v>
      </c>
      <c r="D444" s="57" t="s">
        <v>648</v>
      </c>
      <c r="E444" s="62" t="s">
        <v>79</v>
      </c>
      <c r="F444" s="53">
        <v>4</v>
      </c>
      <c r="G444" s="155">
        <f t="shared" ref="G444:G452" si="135">I444</f>
        <v>147.41970000000001</v>
      </c>
      <c r="H444" s="156">
        <v>0</v>
      </c>
      <c r="I444" s="157">
        <f t="shared" si="130"/>
        <v>147.41970000000001</v>
      </c>
      <c r="J444" s="158">
        <v>203.9</v>
      </c>
      <c r="K444" s="158">
        <f t="shared" si="131"/>
        <v>815.6</v>
      </c>
      <c r="L444" s="158">
        <v>0</v>
      </c>
      <c r="M444" s="158">
        <f t="shared" si="133"/>
        <v>815.6</v>
      </c>
      <c r="N444" s="151"/>
    </row>
    <row r="445" spans="1:14" s="58" customFormat="1" ht="20.100000000000001" customHeight="1" outlineLevel="1">
      <c r="A445" s="62" t="s">
        <v>625</v>
      </c>
      <c r="B445" s="194" t="s">
        <v>1217</v>
      </c>
      <c r="C445" s="194" t="s">
        <v>84</v>
      </c>
      <c r="D445" s="57" t="s">
        <v>294</v>
      </c>
      <c r="E445" s="62" t="s">
        <v>79</v>
      </c>
      <c r="F445" s="53">
        <v>40</v>
      </c>
      <c r="G445" s="155">
        <f t="shared" si="135"/>
        <v>33.460439999999998</v>
      </c>
      <c r="H445" s="156">
        <v>0</v>
      </c>
      <c r="I445" s="157">
        <f t="shared" si="130"/>
        <v>33.460439999999998</v>
      </c>
      <c r="J445" s="158">
        <v>46.28</v>
      </c>
      <c r="K445" s="158">
        <f t="shared" si="131"/>
        <v>1851.2</v>
      </c>
      <c r="L445" s="158">
        <v>0</v>
      </c>
      <c r="M445" s="158">
        <f t="shared" si="133"/>
        <v>1851.2</v>
      </c>
      <c r="N445" s="151"/>
    </row>
    <row r="446" spans="1:14" s="58" customFormat="1" ht="20.100000000000001" customHeight="1" outlineLevel="1">
      <c r="A446" s="62" t="s">
        <v>626</v>
      </c>
      <c r="B446" s="193">
        <v>72947</v>
      </c>
      <c r="C446" s="194" t="s">
        <v>84</v>
      </c>
      <c r="D446" s="57" t="s">
        <v>343</v>
      </c>
      <c r="E446" s="62" t="s">
        <v>85</v>
      </c>
      <c r="F446" s="53">
        <v>8</v>
      </c>
      <c r="G446" s="155">
        <f t="shared" si="135"/>
        <v>26.693159999999999</v>
      </c>
      <c r="H446" s="156">
        <v>0</v>
      </c>
      <c r="I446" s="157">
        <f t="shared" si="130"/>
        <v>26.693159999999999</v>
      </c>
      <c r="J446" s="158">
        <v>36.92</v>
      </c>
      <c r="K446" s="158">
        <f t="shared" si="131"/>
        <v>295.36</v>
      </c>
      <c r="L446" s="158">
        <v>0</v>
      </c>
      <c r="M446" s="158">
        <f t="shared" si="133"/>
        <v>295.36</v>
      </c>
      <c r="N446" s="151"/>
    </row>
    <row r="447" spans="1:14" s="58" customFormat="1" ht="20.100000000000001" customHeight="1" outlineLevel="1">
      <c r="A447" s="62" t="s">
        <v>627</v>
      </c>
      <c r="B447" s="193">
        <v>72947</v>
      </c>
      <c r="C447" s="194" t="s">
        <v>84</v>
      </c>
      <c r="D447" s="57" t="s">
        <v>150</v>
      </c>
      <c r="E447" s="62" t="s">
        <v>85</v>
      </c>
      <c r="F447" s="53">
        <v>3</v>
      </c>
      <c r="G447" s="155">
        <f t="shared" si="135"/>
        <v>26.693159999999999</v>
      </c>
      <c r="H447" s="156">
        <v>0</v>
      </c>
      <c r="I447" s="157">
        <f t="shared" si="130"/>
        <v>26.693159999999999</v>
      </c>
      <c r="J447" s="158">
        <v>36.92</v>
      </c>
      <c r="K447" s="158">
        <f t="shared" si="131"/>
        <v>110.76</v>
      </c>
      <c r="L447" s="158">
        <v>0</v>
      </c>
      <c r="M447" s="158">
        <f t="shared" si="133"/>
        <v>110.76</v>
      </c>
      <c r="N447" s="151"/>
    </row>
    <row r="448" spans="1:14" s="58" customFormat="1" ht="20.100000000000001" customHeight="1" outlineLevel="1">
      <c r="A448" s="62" t="s">
        <v>628</v>
      </c>
      <c r="B448" s="15"/>
      <c r="C448" s="15" t="s">
        <v>1210</v>
      </c>
      <c r="D448" s="57" t="s">
        <v>568</v>
      </c>
      <c r="E448" s="62" t="s">
        <v>79</v>
      </c>
      <c r="F448" s="53">
        <v>2</v>
      </c>
      <c r="G448" s="155">
        <f t="shared" si="135"/>
        <v>1051.00341</v>
      </c>
      <c r="H448" s="156">
        <v>0</v>
      </c>
      <c r="I448" s="157">
        <f t="shared" si="130"/>
        <v>1051.00341</v>
      </c>
      <c r="J448" s="158">
        <v>1453.67</v>
      </c>
      <c r="K448" s="158">
        <f t="shared" si="131"/>
        <v>2907.34</v>
      </c>
      <c r="L448" s="158">
        <v>0</v>
      </c>
      <c r="M448" s="158">
        <f t="shared" si="133"/>
        <v>2907.34</v>
      </c>
      <c r="N448" s="151"/>
    </row>
    <row r="449" spans="1:14" s="58" customFormat="1" ht="20.100000000000001" customHeight="1" outlineLevel="1">
      <c r="A449" s="62" t="s">
        <v>629</v>
      </c>
      <c r="B449" s="194" t="s">
        <v>942</v>
      </c>
      <c r="C449" s="194" t="s">
        <v>106</v>
      </c>
      <c r="D449" s="57" t="s">
        <v>965</v>
      </c>
      <c r="E449" s="62" t="s">
        <v>79</v>
      </c>
      <c r="F449" s="53">
        <v>2</v>
      </c>
      <c r="G449" s="155">
        <f t="shared" si="135"/>
        <v>9.4496099999999998</v>
      </c>
      <c r="H449" s="156">
        <v>0</v>
      </c>
      <c r="I449" s="157">
        <f t="shared" si="130"/>
        <v>9.4496099999999998</v>
      </c>
      <c r="J449" s="158">
        <v>13.07</v>
      </c>
      <c r="K449" s="158">
        <f t="shared" si="131"/>
        <v>26.14</v>
      </c>
      <c r="L449" s="158">
        <v>0</v>
      </c>
      <c r="M449" s="158">
        <f t="shared" si="133"/>
        <v>26.14</v>
      </c>
      <c r="N449" s="151"/>
    </row>
    <row r="450" spans="1:14" s="58" customFormat="1" ht="20.100000000000001" customHeight="1" outlineLevel="1">
      <c r="A450" s="62" t="s">
        <v>630</v>
      </c>
      <c r="B450" s="194" t="s">
        <v>943</v>
      </c>
      <c r="C450" s="194" t="s">
        <v>106</v>
      </c>
      <c r="D450" s="57" t="s">
        <v>968</v>
      </c>
      <c r="E450" s="62" t="s">
        <v>79</v>
      </c>
      <c r="F450" s="53">
        <v>14</v>
      </c>
      <c r="G450" s="155">
        <f t="shared" si="135"/>
        <v>11.690910000000001</v>
      </c>
      <c r="H450" s="156">
        <v>0</v>
      </c>
      <c r="I450" s="157">
        <f t="shared" si="130"/>
        <v>11.690910000000001</v>
      </c>
      <c r="J450" s="158">
        <v>16.170000000000002</v>
      </c>
      <c r="K450" s="158">
        <f t="shared" si="131"/>
        <v>226.38000000000002</v>
      </c>
      <c r="L450" s="158">
        <v>0</v>
      </c>
      <c r="M450" s="158">
        <f t="shared" si="133"/>
        <v>226.38000000000002</v>
      </c>
      <c r="N450" s="151"/>
    </row>
    <row r="451" spans="1:14" s="58" customFormat="1" ht="20.100000000000001" customHeight="1" outlineLevel="1">
      <c r="A451" s="62" t="s">
        <v>631</v>
      </c>
      <c r="B451" s="194" t="s">
        <v>943</v>
      </c>
      <c r="C451" s="194" t="s">
        <v>106</v>
      </c>
      <c r="D451" s="57" t="s">
        <v>966</v>
      </c>
      <c r="E451" s="62" t="s">
        <v>79</v>
      </c>
      <c r="F451" s="53">
        <v>3</v>
      </c>
      <c r="G451" s="155">
        <f t="shared" si="135"/>
        <v>11.690910000000001</v>
      </c>
      <c r="H451" s="156">
        <v>0</v>
      </c>
      <c r="I451" s="157">
        <f t="shared" si="130"/>
        <v>11.690910000000001</v>
      </c>
      <c r="J451" s="158">
        <v>16.170000000000002</v>
      </c>
      <c r="K451" s="158">
        <f t="shared" si="131"/>
        <v>48.510000000000005</v>
      </c>
      <c r="L451" s="158">
        <v>0</v>
      </c>
      <c r="M451" s="158">
        <f t="shared" si="133"/>
        <v>48.510000000000005</v>
      </c>
      <c r="N451" s="151"/>
    </row>
    <row r="452" spans="1:14" s="58" customFormat="1" ht="20.100000000000001" customHeight="1" outlineLevel="1">
      <c r="A452" s="62" t="s">
        <v>971</v>
      </c>
      <c r="B452" s="194" t="s">
        <v>942</v>
      </c>
      <c r="C452" s="194" t="s">
        <v>106</v>
      </c>
      <c r="D452" s="57" t="s">
        <v>967</v>
      </c>
      <c r="E452" s="62" t="s">
        <v>79</v>
      </c>
      <c r="F452" s="53">
        <v>8</v>
      </c>
      <c r="G452" s="155">
        <f t="shared" si="135"/>
        <v>9.4496099999999998</v>
      </c>
      <c r="H452" s="156">
        <v>0</v>
      </c>
      <c r="I452" s="157">
        <f t="shared" si="130"/>
        <v>9.4496099999999998</v>
      </c>
      <c r="J452" s="158">
        <v>13.07</v>
      </c>
      <c r="K452" s="158">
        <f t="shared" si="131"/>
        <v>104.56</v>
      </c>
      <c r="L452" s="158">
        <v>0</v>
      </c>
      <c r="M452" s="158">
        <f t="shared" si="133"/>
        <v>104.56</v>
      </c>
      <c r="N452" s="151"/>
    </row>
    <row r="453" spans="1:14" ht="20.100000000000001" customHeight="1" outlineLevel="1">
      <c r="A453" s="64"/>
      <c r="B453" s="65"/>
      <c r="C453" s="65"/>
      <c r="D453" s="65"/>
      <c r="E453" s="65"/>
      <c r="F453" s="76"/>
      <c r="G453" s="76"/>
      <c r="H453" s="76"/>
      <c r="I453" s="77" t="s">
        <v>210</v>
      </c>
      <c r="J453" s="75"/>
      <c r="K453" s="75">
        <f>SUM(K424:K452)</f>
        <v>24945.710200000001</v>
      </c>
      <c r="L453" s="75">
        <f t="shared" ref="L453:M453" si="136">SUM(L424:L452)</f>
        <v>0</v>
      </c>
      <c r="M453" s="75">
        <f t="shared" si="136"/>
        <v>24945.710200000001</v>
      </c>
      <c r="N453" s="151"/>
    </row>
    <row r="454" spans="1:14" ht="20.100000000000001" customHeight="1">
      <c r="A454" s="59"/>
      <c r="B454" s="59"/>
      <c r="C454" s="59"/>
      <c r="D454" s="24"/>
      <c r="E454" s="59"/>
      <c r="F454" s="42"/>
      <c r="G454" s="42"/>
      <c r="H454" s="42"/>
      <c r="I454" s="41"/>
      <c r="J454" s="8"/>
      <c r="K454" s="8"/>
      <c r="L454" s="8"/>
      <c r="M454" s="8"/>
      <c r="N454" s="151"/>
    </row>
    <row r="455" spans="1:14" ht="20.100000000000001" customHeight="1" collapsed="1">
      <c r="A455" s="37">
        <v>18</v>
      </c>
      <c r="B455" s="37"/>
      <c r="C455" s="37"/>
      <c r="D455" s="21" t="s">
        <v>687</v>
      </c>
      <c r="E455" s="21"/>
      <c r="F455" s="70"/>
      <c r="G455" s="70"/>
      <c r="H455" s="70"/>
      <c r="I455" s="70"/>
      <c r="J455" s="70"/>
      <c r="K455" s="74"/>
      <c r="L455" s="74"/>
      <c r="M455" s="74"/>
      <c r="N455" s="151"/>
    </row>
    <row r="456" spans="1:14" s="58" customFormat="1" ht="20.100000000000001" customHeight="1" outlineLevel="1">
      <c r="A456" s="54" t="s">
        <v>241</v>
      </c>
      <c r="B456" s="54"/>
      <c r="C456" s="54"/>
      <c r="D456" s="28" t="s">
        <v>34</v>
      </c>
      <c r="E456" s="27"/>
      <c r="F456" s="53"/>
      <c r="G456" s="53"/>
      <c r="H456" s="53"/>
      <c r="I456" s="83"/>
      <c r="J456" s="73"/>
      <c r="K456" s="73"/>
      <c r="L456" s="73"/>
      <c r="M456" s="73"/>
      <c r="N456" s="151"/>
    </row>
    <row r="457" spans="1:14" s="58" customFormat="1" ht="50.1" customHeight="1" outlineLevel="1">
      <c r="A457" s="31" t="s">
        <v>837</v>
      </c>
      <c r="B457" s="15">
        <v>83463</v>
      </c>
      <c r="C457" s="15" t="s">
        <v>84</v>
      </c>
      <c r="D457" s="57" t="s">
        <v>659</v>
      </c>
      <c r="E457" s="26" t="s">
        <v>79</v>
      </c>
      <c r="F457" s="53">
        <v>3</v>
      </c>
      <c r="G457" s="155">
        <f t="shared" ref="G457" si="137">(I457*65%)</f>
        <v>192.83928299999999</v>
      </c>
      <c r="H457" s="156">
        <f t="shared" ref="H457:H510" si="138">(I457*35%)</f>
        <v>103.83653699999999</v>
      </c>
      <c r="I457" s="157">
        <f t="shared" ref="I457:I520" si="139">J457*(1-$J$10)</f>
        <v>296.67581999999999</v>
      </c>
      <c r="J457" s="158">
        <v>410.34</v>
      </c>
      <c r="K457" s="158">
        <f>J457*F457</f>
        <v>1231.02</v>
      </c>
      <c r="L457" s="158">
        <v>0</v>
      </c>
      <c r="M457" s="158">
        <f>K457</f>
        <v>1231.02</v>
      </c>
      <c r="N457" s="151"/>
    </row>
    <row r="458" spans="1:14" s="58" customFormat="1" ht="50.1" customHeight="1" outlineLevel="1">
      <c r="A458" s="31" t="s">
        <v>838</v>
      </c>
      <c r="B458" s="15" t="s">
        <v>280</v>
      </c>
      <c r="C458" s="15" t="s">
        <v>84</v>
      </c>
      <c r="D458" s="57" t="s">
        <v>660</v>
      </c>
      <c r="E458" s="26" t="s">
        <v>79</v>
      </c>
      <c r="F458" s="53">
        <v>1</v>
      </c>
      <c r="G458" s="155">
        <f t="shared" ref="G458:G510" si="140">(I458*65%)</f>
        <v>323.15171849999996</v>
      </c>
      <c r="H458" s="156">
        <f t="shared" si="138"/>
        <v>174.00477149999998</v>
      </c>
      <c r="I458" s="157">
        <f t="shared" si="139"/>
        <v>497.15648999999996</v>
      </c>
      <c r="J458" s="158">
        <v>687.63</v>
      </c>
      <c r="K458" s="158">
        <f>J458*F458</f>
        <v>687.63</v>
      </c>
      <c r="L458" s="158">
        <v>0</v>
      </c>
      <c r="M458" s="158">
        <f t="shared" ref="M458:M521" si="141">K458</f>
        <v>687.63</v>
      </c>
      <c r="N458" s="151"/>
    </row>
    <row r="459" spans="1:14" s="58" customFormat="1" ht="50.1" customHeight="1" outlineLevel="1">
      <c r="A459" s="31" t="s">
        <v>839</v>
      </c>
      <c r="B459" s="15" t="s">
        <v>197</v>
      </c>
      <c r="C459" s="15" t="s">
        <v>84</v>
      </c>
      <c r="D459" s="57" t="s">
        <v>661</v>
      </c>
      <c r="E459" s="26" t="s">
        <v>79</v>
      </c>
      <c r="F459" s="53">
        <v>3</v>
      </c>
      <c r="G459" s="155">
        <f t="shared" si="140"/>
        <v>373.53035850000003</v>
      </c>
      <c r="H459" s="156">
        <f t="shared" si="138"/>
        <v>201.1317315</v>
      </c>
      <c r="I459" s="157">
        <f t="shared" si="139"/>
        <v>574.66209000000003</v>
      </c>
      <c r="J459" s="158">
        <v>794.83</v>
      </c>
      <c r="K459" s="158">
        <f>J459*F459</f>
        <v>2384.4900000000002</v>
      </c>
      <c r="L459" s="158">
        <v>0</v>
      </c>
      <c r="M459" s="158">
        <f t="shared" si="141"/>
        <v>2384.4900000000002</v>
      </c>
      <c r="N459" s="151"/>
    </row>
    <row r="460" spans="1:14" s="58" customFormat="1" ht="38.25" outlineLevel="1">
      <c r="A460" s="31" t="s">
        <v>840</v>
      </c>
      <c r="B460" s="15" t="s">
        <v>281</v>
      </c>
      <c r="C460" s="15" t="s">
        <v>84</v>
      </c>
      <c r="D460" s="57" t="s">
        <v>1014</v>
      </c>
      <c r="E460" s="26" t="s">
        <v>79</v>
      </c>
      <c r="F460" s="53">
        <v>2</v>
      </c>
      <c r="G460" s="155">
        <f t="shared" si="140"/>
        <v>592.73383649999994</v>
      </c>
      <c r="H460" s="156">
        <f t="shared" si="138"/>
        <v>319.16437349999995</v>
      </c>
      <c r="I460" s="157">
        <f t="shared" si="139"/>
        <v>911.89820999999995</v>
      </c>
      <c r="J460" s="158">
        <v>1261.27</v>
      </c>
      <c r="K460" s="158">
        <f>J460*F460</f>
        <v>2522.54</v>
      </c>
      <c r="L460" s="158">
        <v>0</v>
      </c>
      <c r="M460" s="158">
        <f t="shared" si="141"/>
        <v>2522.54</v>
      </c>
      <c r="N460" s="151"/>
    </row>
    <row r="461" spans="1:14" s="58" customFormat="1" ht="20.100000000000001" customHeight="1" outlineLevel="1">
      <c r="A461" s="31" t="s">
        <v>841</v>
      </c>
      <c r="B461" s="15" t="s">
        <v>1218</v>
      </c>
      <c r="C461" s="15" t="s">
        <v>106</v>
      </c>
      <c r="D461" s="57" t="s">
        <v>298</v>
      </c>
      <c r="E461" s="26" t="s">
        <v>79</v>
      </c>
      <c r="F461" s="53">
        <v>1</v>
      </c>
      <c r="G461" s="155">
        <f t="shared" si="140"/>
        <v>725.41951949999998</v>
      </c>
      <c r="H461" s="156">
        <f t="shared" si="138"/>
        <v>390.61051049999992</v>
      </c>
      <c r="I461" s="157">
        <f t="shared" si="139"/>
        <v>1116.0300299999999</v>
      </c>
      <c r="J461" s="158">
        <v>1543.61</v>
      </c>
      <c r="K461" s="158">
        <f>J461*F461</f>
        <v>1543.61</v>
      </c>
      <c r="L461" s="158">
        <v>0</v>
      </c>
      <c r="M461" s="158">
        <f t="shared" si="141"/>
        <v>1543.61</v>
      </c>
      <c r="N461" s="151"/>
    </row>
    <row r="462" spans="1:14" s="58" customFormat="1" ht="20.100000000000001" customHeight="1" outlineLevel="1">
      <c r="A462" s="54" t="s">
        <v>242</v>
      </c>
      <c r="B462" s="31"/>
      <c r="C462" s="31"/>
      <c r="D462" s="55" t="s">
        <v>277</v>
      </c>
      <c r="E462" s="26"/>
      <c r="F462" s="53"/>
      <c r="G462" s="155"/>
      <c r="H462" s="156"/>
      <c r="I462" s="157"/>
      <c r="J462" s="158"/>
      <c r="K462" s="158"/>
      <c r="L462" s="158"/>
      <c r="M462" s="158"/>
      <c r="N462" s="151"/>
    </row>
    <row r="463" spans="1:14" s="58" customFormat="1" ht="20.100000000000001" customHeight="1" outlineLevel="1">
      <c r="A463" s="31" t="s">
        <v>842</v>
      </c>
      <c r="B463" s="31">
        <v>93653</v>
      </c>
      <c r="C463" s="31" t="s">
        <v>84</v>
      </c>
      <c r="D463" s="187" t="s">
        <v>950</v>
      </c>
      <c r="E463" s="26" t="s">
        <v>79</v>
      </c>
      <c r="F463" s="53">
        <v>22</v>
      </c>
      <c r="G463" s="155">
        <f t="shared" si="140"/>
        <v>7.2607274999999998</v>
      </c>
      <c r="H463" s="156">
        <f t="shared" si="138"/>
        <v>3.9096224999999993</v>
      </c>
      <c r="I463" s="157">
        <f t="shared" si="139"/>
        <v>11.170349999999999</v>
      </c>
      <c r="J463" s="158">
        <v>15.45</v>
      </c>
      <c r="K463" s="158">
        <f t="shared" ref="K463:K480" si="142">J463*F463</f>
        <v>339.9</v>
      </c>
      <c r="L463" s="158">
        <v>0</v>
      </c>
      <c r="M463" s="158">
        <f t="shared" si="141"/>
        <v>339.9</v>
      </c>
      <c r="N463" s="151"/>
    </row>
    <row r="464" spans="1:14" s="58" customFormat="1" ht="20.100000000000001" customHeight="1" outlineLevel="1">
      <c r="A464" s="31" t="s">
        <v>843</v>
      </c>
      <c r="B464" s="31">
        <v>93654</v>
      </c>
      <c r="C464" s="31" t="s">
        <v>84</v>
      </c>
      <c r="D464" s="187" t="s">
        <v>951</v>
      </c>
      <c r="E464" s="26" t="s">
        <v>79</v>
      </c>
      <c r="F464" s="53">
        <v>7</v>
      </c>
      <c r="G464" s="155">
        <f t="shared" si="140"/>
        <v>7.2607274999999998</v>
      </c>
      <c r="H464" s="156">
        <f t="shared" si="138"/>
        <v>3.9096224999999993</v>
      </c>
      <c r="I464" s="157">
        <f t="shared" si="139"/>
        <v>11.170349999999999</v>
      </c>
      <c r="J464" s="158">
        <v>15.45</v>
      </c>
      <c r="K464" s="158">
        <f t="shared" si="142"/>
        <v>108.14999999999999</v>
      </c>
      <c r="L464" s="158">
        <v>0</v>
      </c>
      <c r="M464" s="158">
        <f t="shared" si="141"/>
        <v>108.14999999999999</v>
      </c>
      <c r="N464" s="151"/>
    </row>
    <row r="465" spans="1:14" s="58" customFormat="1" ht="20.100000000000001" customHeight="1" outlineLevel="1">
      <c r="A465" s="31" t="s">
        <v>844</v>
      </c>
      <c r="B465" s="31">
        <v>93655</v>
      </c>
      <c r="C465" s="31" t="s">
        <v>84</v>
      </c>
      <c r="D465" s="187" t="s">
        <v>952</v>
      </c>
      <c r="E465" s="26" t="s">
        <v>79</v>
      </c>
      <c r="F465" s="53">
        <v>19</v>
      </c>
      <c r="G465" s="155">
        <f t="shared" si="140"/>
        <v>7.2607274999999998</v>
      </c>
      <c r="H465" s="156">
        <f t="shared" si="138"/>
        <v>3.9096224999999993</v>
      </c>
      <c r="I465" s="157">
        <f t="shared" si="139"/>
        <v>11.170349999999999</v>
      </c>
      <c r="J465" s="158">
        <v>15.45</v>
      </c>
      <c r="K465" s="158">
        <f t="shared" si="142"/>
        <v>293.55</v>
      </c>
      <c r="L465" s="158">
        <v>0</v>
      </c>
      <c r="M465" s="158">
        <f t="shared" si="141"/>
        <v>293.55</v>
      </c>
      <c r="N465" s="151"/>
    </row>
    <row r="466" spans="1:14" s="58" customFormat="1" ht="20.100000000000001" customHeight="1" outlineLevel="1">
      <c r="A466" s="31" t="s">
        <v>845</v>
      </c>
      <c r="B466" s="31">
        <v>93656</v>
      </c>
      <c r="C466" s="31" t="s">
        <v>84</v>
      </c>
      <c r="D466" s="187" t="s">
        <v>953</v>
      </c>
      <c r="E466" s="26" t="s">
        <v>79</v>
      </c>
      <c r="F466" s="53">
        <v>26</v>
      </c>
      <c r="G466" s="155">
        <f t="shared" si="140"/>
        <v>7.2607274999999998</v>
      </c>
      <c r="H466" s="156">
        <f t="shared" si="138"/>
        <v>3.9096224999999993</v>
      </c>
      <c r="I466" s="157">
        <f t="shared" si="139"/>
        <v>11.170349999999999</v>
      </c>
      <c r="J466" s="158">
        <v>15.45</v>
      </c>
      <c r="K466" s="158">
        <f t="shared" si="142"/>
        <v>401.7</v>
      </c>
      <c r="L466" s="158">
        <v>0</v>
      </c>
      <c r="M466" s="158">
        <f t="shared" si="141"/>
        <v>401.7</v>
      </c>
      <c r="N466" s="151"/>
    </row>
    <row r="467" spans="1:14" s="58" customFormat="1" ht="20.100000000000001" customHeight="1" outlineLevel="1">
      <c r="A467" s="31" t="s">
        <v>846</v>
      </c>
      <c r="B467" s="31">
        <v>93657</v>
      </c>
      <c r="C467" s="31" t="s">
        <v>84</v>
      </c>
      <c r="D467" s="187" t="s">
        <v>978</v>
      </c>
      <c r="E467" s="26" t="s">
        <v>79</v>
      </c>
      <c r="F467" s="53">
        <v>10</v>
      </c>
      <c r="G467" s="155">
        <f t="shared" si="140"/>
        <v>7.2607274999999998</v>
      </c>
      <c r="H467" s="156">
        <f t="shared" si="138"/>
        <v>3.9096224999999993</v>
      </c>
      <c r="I467" s="157">
        <f t="shared" si="139"/>
        <v>11.170349999999999</v>
      </c>
      <c r="J467" s="158">
        <v>15.45</v>
      </c>
      <c r="K467" s="158">
        <f t="shared" si="142"/>
        <v>154.5</v>
      </c>
      <c r="L467" s="158">
        <v>0</v>
      </c>
      <c r="M467" s="158">
        <f t="shared" si="141"/>
        <v>154.5</v>
      </c>
      <c r="N467" s="151"/>
    </row>
    <row r="468" spans="1:14" s="58" customFormat="1" ht="20.100000000000001" customHeight="1" outlineLevel="1">
      <c r="A468" s="31" t="s">
        <v>847</v>
      </c>
      <c r="B468" s="31">
        <v>93658</v>
      </c>
      <c r="C468" s="31" t="s">
        <v>84</v>
      </c>
      <c r="D468" s="187" t="s">
        <v>1010</v>
      </c>
      <c r="E468" s="26" t="s">
        <v>79</v>
      </c>
      <c r="F468" s="53">
        <v>1</v>
      </c>
      <c r="G468" s="155">
        <f t="shared" si="140"/>
        <v>7.2607274999999998</v>
      </c>
      <c r="H468" s="156">
        <f t="shared" si="138"/>
        <v>3.9096224999999993</v>
      </c>
      <c r="I468" s="157">
        <f t="shared" si="139"/>
        <v>11.170349999999999</v>
      </c>
      <c r="J468" s="158">
        <v>15.45</v>
      </c>
      <c r="K468" s="158">
        <f t="shared" si="142"/>
        <v>15.45</v>
      </c>
      <c r="L468" s="158">
        <v>0</v>
      </c>
      <c r="M468" s="158">
        <f t="shared" si="141"/>
        <v>15.45</v>
      </c>
      <c r="N468" s="151"/>
    </row>
    <row r="469" spans="1:14" s="58" customFormat="1" ht="20.100000000000001" customHeight="1" outlineLevel="1">
      <c r="A469" s="31" t="s">
        <v>848</v>
      </c>
      <c r="B469" s="31">
        <v>93667</v>
      </c>
      <c r="C469" s="31" t="s">
        <v>84</v>
      </c>
      <c r="D469" s="187" t="s">
        <v>979</v>
      </c>
      <c r="E469" s="26" t="s">
        <v>79</v>
      </c>
      <c r="F469" s="53">
        <v>1</v>
      </c>
      <c r="G469" s="155">
        <f t="shared" si="140"/>
        <v>47.605934999999995</v>
      </c>
      <c r="H469" s="156">
        <f t="shared" si="138"/>
        <v>25.633964999999996</v>
      </c>
      <c r="I469" s="157">
        <f t="shared" si="139"/>
        <v>73.239899999999992</v>
      </c>
      <c r="J469" s="158">
        <v>101.3</v>
      </c>
      <c r="K469" s="158">
        <f t="shared" si="142"/>
        <v>101.3</v>
      </c>
      <c r="L469" s="158">
        <v>0</v>
      </c>
      <c r="M469" s="158">
        <f t="shared" si="141"/>
        <v>101.3</v>
      </c>
      <c r="N469" s="151"/>
    </row>
    <row r="470" spans="1:14" s="58" customFormat="1" ht="20.100000000000001" customHeight="1" outlineLevel="1">
      <c r="A470" s="31" t="s">
        <v>1120</v>
      </c>
      <c r="B470" s="31">
        <v>93670</v>
      </c>
      <c r="C470" s="31" t="s">
        <v>84</v>
      </c>
      <c r="D470" s="187" t="s">
        <v>980</v>
      </c>
      <c r="E470" s="26" t="s">
        <v>79</v>
      </c>
      <c r="F470" s="53">
        <v>4</v>
      </c>
      <c r="G470" s="155">
        <f t="shared" si="140"/>
        <v>47.605934999999995</v>
      </c>
      <c r="H470" s="156">
        <f t="shared" si="138"/>
        <v>25.633964999999996</v>
      </c>
      <c r="I470" s="157">
        <f t="shared" si="139"/>
        <v>73.239899999999992</v>
      </c>
      <c r="J470" s="158">
        <v>101.3</v>
      </c>
      <c r="K470" s="158">
        <f t="shared" si="142"/>
        <v>405.2</v>
      </c>
      <c r="L470" s="158">
        <v>0</v>
      </c>
      <c r="M470" s="158">
        <f t="shared" si="141"/>
        <v>405.2</v>
      </c>
      <c r="N470" s="151"/>
    </row>
    <row r="471" spans="1:14" s="58" customFormat="1" ht="20.100000000000001" customHeight="1" outlineLevel="1">
      <c r="A471" s="31" t="s">
        <v>1121</v>
      </c>
      <c r="B471" s="31">
        <v>93671</v>
      </c>
      <c r="C471" s="31" t="s">
        <v>84</v>
      </c>
      <c r="D471" s="187" t="s">
        <v>954</v>
      </c>
      <c r="E471" s="26" t="s">
        <v>79</v>
      </c>
      <c r="F471" s="53">
        <v>2</v>
      </c>
      <c r="G471" s="155">
        <f t="shared" si="140"/>
        <v>47.605934999999995</v>
      </c>
      <c r="H471" s="156">
        <f t="shared" si="138"/>
        <v>25.633964999999996</v>
      </c>
      <c r="I471" s="157">
        <f t="shared" si="139"/>
        <v>73.239899999999992</v>
      </c>
      <c r="J471" s="158">
        <v>101.3</v>
      </c>
      <c r="K471" s="158">
        <f t="shared" si="142"/>
        <v>202.6</v>
      </c>
      <c r="L471" s="158">
        <v>0</v>
      </c>
      <c r="M471" s="158">
        <f t="shared" si="141"/>
        <v>202.6</v>
      </c>
      <c r="N471" s="151"/>
    </row>
    <row r="472" spans="1:14" s="58" customFormat="1" ht="20.100000000000001" customHeight="1" outlineLevel="1">
      <c r="A472" s="31" t="s">
        <v>1122</v>
      </c>
      <c r="B472" s="31" t="s">
        <v>278</v>
      </c>
      <c r="C472" s="31" t="s">
        <v>84</v>
      </c>
      <c r="D472" s="187" t="s">
        <v>981</v>
      </c>
      <c r="E472" s="26" t="s">
        <v>79</v>
      </c>
      <c r="F472" s="53">
        <v>8</v>
      </c>
      <c r="G472" s="155">
        <f t="shared" si="140"/>
        <v>48.621026999999991</v>
      </c>
      <c r="H472" s="156">
        <f t="shared" si="138"/>
        <v>26.180552999999993</v>
      </c>
      <c r="I472" s="157">
        <f t="shared" si="139"/>
        <v>74.801579999999987</v>
      </c>
      <c r="J472" s="158">
        <v>103.46</v>
      </c>
      <c r="K472" s="158">
        <f t="shared" si="142"/>
        <v>827.68</v>
      </c>
      <c r="L472" s="158">
        <v>0</v>
      </c>
      <c r="M472" s="158">
        <f t="shared" si="141"/>
        <v>827.68</v>
      </c>
      <c r="N472" s="151"/>
    </row>
    <row r="473" spans="1:14" s="58" customFormat="1" ht="20.100000000000001" customHeight="1" outlineLevel="1">
      <c r="A473" s="31" t="s">
        <v>1123</v>
      </c>
      <c r="B473" s="31" t="s">
        <v>279</v>
      </c>
      <c r="C473" s="31" t="s">
        <v>84</v>
      </c>
      <c r="D473" s="57" t="s">
        <v>982</v>
      </c>
      <c r="E473" s="26" t="s">
        <v>79</v>
      </c>
      <c r="F473" s="53">
        <v>1</v>
      </c>
      <c r="G473" s="155">
        <f t="shared" si="140"/>
        <v>137.50267049999999</v>
      </c>
      <c r="H473" s="156">
        <f t="shared" si="138"/>
        <v>74.03989949999999</v>
      </c>
      <c r="I473" s="157">
        <f t="shared" si="139"/>
        <v>211.54256999999998</v>
      </c>
      <c r="J473" s="158">
        <v>292.58999999999997</v>
      </c>
      <c r="K473" s="158">
        <f t="shared" si="142"/>
        <v>292.58999999999997</v>
      </c>
      <c r="L473" s="158">
        <v>0</v>
      </c>
      <c r="M473" s="158">
        <f t="shared" si="141"/>
        <v>292.58999999999997</v>
      </c>
      <c r="N473" s="151"/>
    </row>
    <row r="474" spans="1:14" s="58" customFormat="1" ht="20.100000000000001" customHeight="1" outlineLevel="1">
      <c r="A474" s="31" t="s">
        <v>1124</v>
      </c>
      <c r="B474" s="31" t="s">
        <v>1219</v>
      </c>
      <c r="C474" s="31" t="s">
        <v>84</v>
      </c>
      <c r="D474" s="57" t="s">
        <v>1011</v>
      </c>
      <c r="E474" s="26" t="s">
        <v>79</v>
      </c>
      <c r="F474" s="53">
        <v>1</v>
      </c>
      <c r="G474" s="155">
        <f t="shared" si="140"/>
        <v>184.82663550000004</v>
      </c>
      <c r="H474" s="156">
        <f t="shared" si="138"/>
        <v>99.522034500000004</v>
      </c>
      <c r="I474" s="157">
        <f t="shared" si="139"/>
        <v>284.34867000000003</v>
      </c>
      <c r="J474" s="158">
        <v>393.29</v>
      </c>
      <c r="K474" s="158">
        <f t="shared" si="142"/>
        <v>393.29</v>
      </c>
      <c r="L474" s="158">
        <v>0</v>
      </c>
      <c r="M474" s="158">
        <f t="shared" si="141"/>
        <v>393.29</v>
      </c>
      <c r="N474" s="151"/>
    </row>
    <row r="475" spans="1:14" s="58" customFormat="1" ht="20.100000000000001" customHeight="1" outlineLevel="1">
      <c r="A475" s="31" t="s">
        <v>1125</v>
      </c>
      <c r="B475" s="15" t="s">
        <v>915</v>
      </c>
      <c r="C475" s="15" t="s">
        <v>106</v>
      </c>
      <c r="D475" s="187" t="s">
        <v>666</v>
      </c>
      <c r="E475" s="26" t="s">
        <v>79</v>
      </c>
      <c r="F475" s="53">
        <v>3</v>
      </c>
      <c r="G475" s="155">
        <f t="shared" si="140"/>
        <v>103.56758099999999</v>
      </c>
      <c r="H475" s="156">
        <f t="shared" si="138"/>
        <v>55.767158999999992</v>
      </c>
      <c r="I475" s="157">
        <f t="shared" si="139"/>
        <v>159.33473999999998</v>
      </c>
      <c r="J475" s="158">
        <v>220.38</v>
      </c>
      <c r="K475" s="158">
        <f t="shared" si="142"/>
        <v>661.14</v>
      </c>
      <c r="L475" s="158">
        <v>0</v>
      </c>
      <c r="M475" s="158">
        <f t="shared" si="141"/>
        <v>661.14</v>
      </c>
      <c r="N475" s="151"/>
    </row>
    <row r="476" spans="1:14" s="58" customFormat="1" ht="20.100000000000001" customHeight="1" outlineLevel="1">
      <c r="A476" s="31" t="s">
        <v>1126</v>
      </c>
      <c r="B476" s="15" t="s">
        <v>914</v>
      </c>
      <c r="C476" s="15" t="s">
        <v>106</v>
      </c>
      <c r="D476" s="187" t="s">
        <v>667</v>
      </c>
      <c r="E476" s="26" t="s">
        <v>79</v>
      </c>
      <c r="F476" s="53">
        <v>3</v>
      </c>
      <c r="G476" s="155">
        <f t="shared" si="140"/>
        <v>79.365155999999999</v>
      </c>
      <c r="H476" s="156">
        <f t="shared" si="138"/>
        <v>42.735084000000001</v>
      </c>
      <c r="I476" s="157">
        <f t="shared" si="139"/>
        <v>122.10024</v>
      </c>
      <c r="J476" s="158">
        <v>168.88</v>
      </c>
      <c r="K476" s="158">
        <f t="shared" si="142"/>
        <v>506.64</v>
      </c>
      <c r="L476" s="158">
        <v>0</v>
      </c>
      <c r="M476" s="158">
        <f t="shared" si="141"/>
        <v>506.64</v>
      </c>
      <c r="N476" s="151"/>
    </row>
    <row r="477" spans="1:14" s="58" customFormat="1" ht="20.100000000000001" customHeight="1" outlineLevel="1">
      <c r="A477" s="31" t="s">
        <v>1127</v>
      </c>
      <c r="B477" s="15" t="s">
        <v>915</v>
      </c>
      <c r="C477" s="15" t="s">
        <v>106</v>
      </c>
      <c r="D477" s="187" t="s">
        <v>1012</v>
      </c>
      <c r="E477" s="26" t="s">
        <v>79</v>
      </c>
      <c r="F477" s="53">
        <v>1</v>
      </c>
      <c r="G477" s="155">
        <f t="shared" si="140"/>
        <v>103.56758099999999</v>
      </c>
      <c r="H477" s="156">
        <f t="shared" si="138"/>
        <v>55.767158999999992</v>
      </c>
      <c r="I477" s="157">
        <f t="shared" si="139"/>
        <v>159.33473999999998</v>
      </c>
      <c r="J477" s="158">
        <v>220.38</v>
      </c>
      <c r="K477" s="158">
        <f t="shared" si="142"/>
        <v>220.38</v>
      </c>
      <c r="L477" s="158">
        <v>0</v>
      </c>
      <c r="M477" s="158">
        <f t="shared" si="141"/>
        <v>220.38</v>
      </c>
      <c r="N477" s="151"/>
    </row>
    <row r="478" spans="1:14" s="58" customFormat="1" ht="20.100000000000001" customHeight="1" outlineLevel="1">
      <c r="A478" s="31" t="s">
        <v>1128</v>
      </c>
      <c r="B478" s="15" t="s">
        <v>915</v>
      </c>
      <c r="C478" s="15" t="s">
        <v>106</v>
      </c>
      <c r="D478" s="187" t="s">
        <v>983</v>
      </c>
      <c r="E478" s="26" t="s">
        <v>79</v>
      </c>
      <c r="F478" s="53">
        <v>1</v>
      </c>
      <c r="G478" s="155">
        <f t="shared" si="140"/>
        <v>103.56758099999999</v>
      </c>
      <c r="H478" s="156">
        <f t="shared" si="138"/>
        <v>55.767158999999992</v>
      </c>
      <c r="I478" s="157">
        <f t="shared" si="139"/>
        <v>159.33473999999998</v>
      </c>
      <c r="J478" s="158">
        <v>220.38</v>
      </c>
      <c r="K478" s="158">
        <f t="shared" si="142"/>
        <v>220.38</v>
      </c>
      <c r="L478" s="158">
        <v>0</v>
      </c>
      <c r="M478" s="158">
        <f t="shared" si="141"/>
        <v>220.38</v>
      </c>
      <c r="N478" s="151"/>
    </row>
    <row r="479" spans="1:14" s="58" customFormat="1" ht="20.100000000000001" customHeight="1" outlineLevel="1">
      <c r="A479" s="31" t="s">
        <v>1129</v>
      </c>
      <c r="B479" s="15" t="s">
        <v>920</v>
      </c>
      <c r="C479" s="15" t="s">
        <v>106</v>
      </c>
      <c r="D479" s="187" t="s">
        <v>655</v>
      </c>
      <c r="E479" s="26" t="s">
        <v>79</v>
      </c>
      <c r="F479" s="53">
        <v>28</v>
      </c>
      <c r="G479" s="155">
        <f t="shared" si="140"/>
        <v>63.993091499999998</v>
      </c>
      <c r="H479" s="156">
        <f t="shared" si="138"/>
        <v>34.457818499999995</v>
      </c>
      <c r="I479" s="157">
        <f t="shared" si="139"/>
        <v>98.450909999999993</v>
      </c>
      <c r="J479" s="158">
        <v>136.16999999999999</v>
      </c>
      <c r="K479" s="158">
        <f t="shared" si="142"/>
        <v>3812.7599999999998</v>
      </c>
      <c r="L479" s="158">
        <v>0</v>
      </c>
      <c r="M479" s="158">
        <f t="shared" si="141"/>
        <v>3812.7599999999998</v>
      </c>
      <c r="N479" s="151"/>
    </row>
    <row r="480" spans="1:14" s="58" customFormat="1" ht="20.100000000000001" customHeight="1" outlineLevel="1">
      <c r="A480" s="31" t="s">
        <v>1130</v>
      </c>
      <c r="B480" s="31" t="s">
        <v>920</v>
      </c>
      <c r="C480" s="15" t="s">
        <v>106</v>
      </c>
      <c r="D480" s="187" t="s">
        <v>656</v>
      </c>
      <c r="E480" s="26" t="s">
        <v>79</v>
      </c>
      <c r="F480" s="53">
        <v>8</v>
      </c>
      <c r="G480" s="155">
        <f t="shared" si="140"/>
        <v>63.993091499999998</v>
      </c>
      <c r="H480" s="156">
        <f t="shared" si="138"/>
        <v>34.457818499999995</v>
      </c>
      <c r="I480" s="157">
        <f t="shared" si="139"/>
        <v>98.450909999999993</v>
      </c>
      <c r="J480" s="158">
        <v>136.16999999999999</v>
      </c>
      <c r="K480" s="158">
        <f t="shared" si="142"/>
        <v>1089.3599999999999</v>
      </c>
      <c r="L480" s="158">
        <v>0</v>
      </c>
      <c r="M480" s="158">
        <f t="shared" si="141"/>
        <v>1089.3599999999999</v>
      </c>
      <c r="N480" s="151"/>
    </row>
    <row r="481" spans="1:14" s="58" customFormat="1" ht="20.100000000000001" customHeight="1" outlineLevel="1">
      <c r="A481" s="54" t="s">
        <v>243</v>
      </c>
      <c r="B481" s="30"/>
      <c r="C481" s="30"/>
      <c r="D481" s="17" t="s">
        <v>35</v>
      </c>
      <c r="E481" s="27"/>
      <c r="F481" s="53"/>
      <c r="G481" s="155"/>
      <c r="H481" s="156"/>
      <c r="I481" s="157"/>
      <c r="J481" s="158"/>
      <c r="K481" s="158"/>
      <c r="L481" s="158"/>
      <c r="M481" s="158"/>
      <c r="N481" s="151"/>
    </row>
    <row r="482" spans="1:14" s="58" customFormat="1" ht="20.100000000000001" customHeight="1" outlineLevel="1">
      <c r="A482" s="31" t="s">
        <v>849</v>
      </c>
      <c r="B482" s="15">
        <v>91833</v>
      </c>
      <c r="C482" s="15" t="s">
        <v>84</v>
      </c>
      <c r="D482" s="57" t="s">
        <v>663</v>
      </c>
      <c r="E482" s="31" t="s">
        <v>97</v>
      </c>
      <c r="F482" s="53">
        <v>559.4</v>
      </c>
      <c r="G482" s="155">
        <f t="shared" si="140"/>
        <v>2.6411189999999998</v>
      </c>
      <c r="H482" s="156">
        <f t="shared" si="138"/>
        <v>1.4221409999999999</v>
      </c>
      <c r="I482" s="157">
        <f t="shared" si="139"/>
        <v>4.0632599999999996</v>
      </c>
      <c r="J482" s="158">
        <v>5.62</v>
      </c>
      <c r="K482" s="158">
        <f t="shared" ref="K482:K498" si="143">J482*F482</f>
        <v>3143.828</v>
      </c>
      <c r="L482" s="158">
        <v>0</v>
      </c>
      <c r="M482" s="158">
        <f t="shared" si="141"/>
        <v>3143.828</v>
      </c>
      <c r="N482" s="151"/>
    </row>
    <row r="483" spans="1:14" s="58" customFormat="1" ht="20.100000000000001" customHeight="1" outlineLevel="1">
      <c r="A483" s="31" t="s">
        <v>850</v>
      </c>
      <c r="B483" s="15">
        <v>91834</v>
      </c>
      <c r="C483" s="15" t="s">
        <v>84</v>
      </c>
      <c r="D483" s="57" t="s">
        <v>664</v>
      </c>
      <c r="E483" s="31" t="s">
        <v>97</v>
      </c>
      <c r="F483" s="53">
        <v>298.89999999999998</v>
      </c>
      <c r="G483" s="155">
        <f t="shared" si="140"/>
        <v>2.9606850000000002</v>
      </c>
      <c r="H483" s="156">
        <f t="shared" si="138"/>
        <v>1.5942149999999999</v>
      </c>
      <c r="I483" s="157">
        <f t="shared" si="139"/>
        <v>4.5548999999999999</v>
      </c>
      <c r="J483" s="158">
        <v>6.3</v>
      </c>
      <c r="K483" s="158">
        <f t="shared" si="143"/>
        <v>1883.0699999999997</v>
      </c>
      <c r="L483" s="158">
        <v>0</v>
      </c>
      <c r="M483" s="158">
        <f t="shared" si="141"/>
        <v>1883.0699999999997</v>
      </c>
      <c r="N483" s="151"/>
    </row>
    <row r="484" spans="1:14" s="58" customFormat="1" ht="20.100000000000001" customHeight="1" outlineLevel="1">
      <c r="A484" s="31" t="s">
        <v>851</v>
      </c>
      <c r="B484" s="15">
        <v>91833</v>
      </c>
      <c r="C484" s="15" t="s">
        <v>84</v>
      </c>
      <c r="D484" s="57" t="s">
        <v>1015</v>
      </c>
      <c r="E484" s="31" t="s">
        <v>97</v>
      </c>
      <c r="F484" s="53">
        <v>6</v>
      </c>
      <c r="G484" s="155">
        <f t="shared" si="140"/>
        <v>2.6411189999999998</v>
      </c>
      <c r="H484" s="156">
        <f t="shared" si="138"/>
        <v>1.4221409999999999</v>
      </c>
      <c r="I484" s="157">
        <f t="shared" si="139"/>
        <v>4.0632599999999996</v>
      </c>
      <c r="J484" s="158">
        <v>5.62</v>
      </c>
      <c r="K484" s="158">
        <f t="shared" si="143"/>
        <v>33.72</v>
      </c>
      <c r="L484" s="158">
        <v>0</v>
      </c>
      <c r="M484" s="158">
        <f t="shared" si="141"/>
        <v>33.72</v>
      </c>
      <c r="N484" s="151"/>
    </row>
    <row r="485" spans="1:14" s="58" customFormat="1" ht="20.100000000000001" customHeight="1" outlineLevel="1">
      <c r="A485" s="31" t="s">
        <v>852</v>
      </c>
      <c r="B485" s="15">
        <v>91836</v>
      </c>
      <c r="C485" s="15" t="s">
        <v>84</v>
      </c>
      <c r="D485" s="57" t="s">
        <v>1016</v>
      </c>
      <c r="E485" s="31" t="s">
        <v>97</v>
      </c>
      <c r="F485" s="53">
        <v>241.8</v>
      </c>
      <c r="G485" s="155">
        <f t="shared" si="140"/>
        <v>3.8159939999999994</v>
      </c>
      <c r="H485" s="156">
        <f t="shared" si="138"/>
        <v>2.0547659999999994</v>
      </c>
      <c r="I485" s="157">
        <f t="shared" si="139"/>
        <v>5.8707599999999989</v>
      </c>
      <c r="J485" s="158">
        <v>8.1199999999999992</v>
      </c>
      <c r="K485" s="158">
        <f t="shared" si="143"/>
        <v>1963.4159999999999</v>
      </c>
      <c r="L485" s="158">
        <v>0</v>
      </c>
      <c r="M485" s="158">
        <f t="shared" si="141"/>
        <v>1963.4159999999999</v>
      </c>
      <c r="N485" s="151"/>
    </row>
    <row r="486" spans="1:14" s="58" customFormat="1" ht="20.100000000000001" customHeight="1" outlineLevel="1">
      <c r="A486" s="31" t="s">
        <v>853</v>
      </c>
      <c r="B486" s="15">
        <v>91873</v>
      </c>
      <c r="C486" s="15" t="s">
        <v>84</v>
      </c>
      <c r="D486" s="57" t="s">
        <v>1017</v>
      </c>
      <c r="E486" s="31" t="s">
        <v>97</v>
      </c>
      <c r="F486" s="53">
        <v>15.6</v>
      </c>
      <c r="G486" s="155">
        <f t="shared" si="140"/>
        <v>6.5558024999999995</v>
      </c>
      <c r="H486" s="156">
        <f t="shared" si="138"/>
        <v>3.5300474999999993</v>
      </c>
      <c r="I486" s="157">
        <f t="shared" si="139"/>
        <v>10.085849999999999</v>
      </c>
      <c r="J486" s="158">
        <v>13.95</v>
      </c>
      <c r="K486" s="158">
        <f t="shared" si="143"/>
        <v>217.61999999999998</v>
      </c>
      <c r="L486" s="158">
        <v>0</v>
      </c>
      <c r="M486" s="158">
        <f t="shared" si="141"/>
        <v>217.61999999999998</v>
      </c>
      <c r="N486" s="151"/>
    </row>
    <row r="487" spans="1:14" s="58" customFormat="1" ht="20.100000000000001" customHeight="1" outlineLevel="1">
      <c r="A487" s="31" t="s">
        <v>854</v>
      </c>
      <c r="B487" s="15">
        <v>93008</v>
      </c>
      <c r="C487" s="15" t="s">
        <v>84</v>
      </c>
      <c r="D487" s="57" t="s">
        <v>1018</v>
      </c>
      <c r="E487" s="31" t="s">
        <v>97</v>
      </c>
      <c r="F487" s="53">
        <v>14.7</v>
      </c>
      <c r="G487" s="155">
        <f t="shared" si="140"/>
        <v>5.0613614999999994</v>
      </c>
      <c r="H487" s="156">
        <f t="shared" si="138"/>
        <v>2.7253484999999995</v>
      </c>
      <c r="I487" s="157">
        <f t="shared" si="139"/>
        <v>7.7867099999999994</v>
      </c>
      <c r="J487" s="158">
        <v>10.77</v>
      </c>
      <c r="K487" s="158">
        <f t="shared" si="143"/>
        <v>158.31899999999999</v>
      </c>
      <c r="L487" s="158">
        <v>0</v>
      </c>
      <c r="M487" s="158">
        <f t="shared" si="141"/>
        <v>158.31899999999999</v>
      </c>
      <c r="N487" s="151"/>
    </row>
    <row r="488" spans="1:14" s="58" customFormat="1" ht="20.100000000000001" customHeight="1" outlineLevel="1">
      <c r="A488" s="31" t="s">
        <v>855</v>
      </c>
      <c r="B488" s="15">
        <v>95745</v>
      </c>
      <c r="C488" s="15" t="s">
        <v>84</v>
      </c>
      <c r="D488" s="57" t="s">
        <v>1013</v>
      </c>
      <c r="E488" s="31" t="s">
        <v>97</v>
      </c>
      <c r="F488" s="53">
        <v>164.6</v>
      </c>
      <c r="G488" s="155">
        <f t="shared" si="140"/>
        <v>12.124710000000002</v>
      </c>
      <c r="H488" s="156">
        <f t="shared" si="138"/>
        <v>6.5286900000000001</v>
      </c>
      <c r="I488" s="157">
        <f t="shared" si="139"/>
        <v>18.653400000000001</v>
      </c>
      <c r="J488" s="158">
        <v>25.8</v>
      </c>
      <c r="K488" s="158">
        <f t="shared" si="143"/>
        <v>4246.68</v>
      </c>
      <c r="L488" s="158">
        <v>0</v>
      </c>
      <c r="M488" s="158">
        <f t="shared" si="141"/>
        <v>4246.68</v>
      </c>
      <c r="N488" s="151"/>
    </row>
    <row r="489" spans="1:14" ht="20.100000000000001" customHeight="1" outlineLevel="1">
      <c r="A489" s="31" t="s">
        <v>856</v>
      </c>
      <c r="B489" s="15">
        <v>95747</v>
      </c>
      <c r="C489" s="15" t="s">
        <v>84</v>
      </c>
      <c r="D489" s="57" t="s">
        <v>961</v>
      </c>
      <c r="E489" s="31" t="s">
        <v>97</v>
      </c>
      <c r="F489" s="53">
        <v>68.599999999999994</v>
      </c>
      <c r="G489" s="155">
        <f t="shared" si="140"/>
        <v>17.538534000000002</v>
      </c>
      <c r="H489" s="156">
        <f t="shared" si="138"/>
        <v>9.4438259999999996</v>
      </c>
      <c r="I489" s="157">
        <f t="shared" si="139"/>
        <v>26.98236</v>
      </c>
      <c r="J489" s="158">
        <v>37.32</v>
      </c>
      <c r="K489" s="158">
        <f t="shared" si="143"/>
        <v>2560.1519999999996</v>
      </c>
      <c r="L489" s="158">
        <v>0</v>
      </c>
      <c r="M489" s="158">
        <f t="shared" si="141"/>
        <v>2560.1519999999996</v>
      </c>
      <c r="N489" s="151"/>
    </row>
    <row r="490" spans="1:14" outlineLevel="1">
      <c r="A490" s="31" t="s">
        <v>858</v>
      </c>
      <c r="B490" s="15"/>
      <c r="C490" s="15" t="s">
        <v>84</v>
      </c>
      <c r="D490" s="57" t="s">
        <v>984</v>
      </c>
      <c r="E490" s="31" t="s">
        <v>97</v>
      </c>
      <c r="F490" s="53">
        <v>2.2999999999999998</v>
      </c>
      <c r="G490" s="155">
        <f t="shared" si="140"/>
        <v>18.431439000000001</v>
      </c>
      <c r="H490" s="156">
        <f t="shared" si="138"/>
        <v>9.9246209999999984</v>
      </c>
      <c r="I490" s="157">
        <f t="shared" si="139"/>
        <v>28.356059999999999</v>
      </c>
      <c r="J490" s="158">
        <v>39.22</v>
      </c>
      <c r="K490" s="158">
        <f t="shared" si="143"/>
        <v>90.205999999999989</v>
      </c>
      <c r="L490" s="158">
        <v>0</v>
      </c>
      <c r="M490" s="158">
        <f t="shared" si="141"/>
        <v>90.205999999999989</v>
      </c>
      <c r="N490" s="151"/>
    </row>
    <row r="491" spans="1:14" s="58" customFormat="1" ht="20.100000000000001" customHeight="1" outlineLevel="1">
      <c r="A491" s="31" t="s">
        <v>860</v>
      </c>
      <c r="B491" s="15"/>
      <c r="C491" s="15" t="s">
        <v>84</v>
      </c>
      <c r="D491" s="57" t="s">
        <v>1019</v>
      </c>
      <c r="E491" s="31" t="s">
        <v>97</v>
      </c>
      <c r="F491" s="53">
        <v>3.5</v>
      </c>
      <c r="G491" s="155">
        <f t="shared" si="140"/>
        <v>27.398085000000002</v>
      </c>
      <c r="H491" s="156">
        <f t="shared" si="138"/>
        <v>14.752814999999998</v>
      </c>
      <c r="I491" s="157">
        <f t="shared" si="139"/>
        <v>42.1509</v>
      </c>
      <c r="J491" s="158">
        <v>58.3</v>
      </c>
      <c r="K491" s="158">
        <f t="shared" si="143"/>
        <v>204.04999999999998</v>
      </c>
      <c r="L491" s="158">
        <v>0</v>
      </c>
      <c r="M491" s="158">
        <f t="shared" si="141"/>
        <v>204.04999999999998</v>
      </c>
      <c r="N491" s="151"/>
    </row>
    <row r="492" spans="1:14" s="58" customFormat="1" ht="20.100000000000001" customHeight="1" outlineLevel="1">
      <c r="A492" s="31" t="s">
        <v>862</v>
      </c>
      <c r="B492" s="15"/>
      <c r="C492" s="15" t="s">
        <v>84</v>
      </c>
      <c r="D492" s="57" t="s">
        <v>985</v>
      </c>
      <c r="E492" s="31" t="s">
        <v>97</v>
      </c>
      <c r="F492" s="53">
        <v>21.9</v>
      </c>
      <c r="G492" s="155">
        <f t="shared" si="140"/>
        <v>38.018955000000005</v>
      </c>
      <c r="H492" s="156">
        <f t="shared" si="138"/>
        <v>20.471744999999999</v>
      </c>
      <c r="I492" s="157">
        <f t="shared" si="139"/>
        <v>58.490700000000004</v>
      </c>
      <c r="J492" s="158">
        <v>80.900000000000006</v>
      </c>
      <c r="K492" s="158">
        <f t="shared" si="143"/>
        <v>1771.71</v>
      </c>
      <c r="L492" s="158">
        <v>0</v>
      </c>
      <c r="M492" s="158">
        <f t="shared" si="141"/>
        <v>1771.71</v>
      </c>
      <c r="N492" s="151"/>
    </row>
    <row r="493" spans="1:14" s="58" customFormat="1" ht="20.100000000000001" customHeight="1" outlineLevel="1">
      <c r="A493" s="31" t="s">
        <v>864</v>
      </c>
      <c r="B493" s="15">
        <v>83446</v>
      </c>
      <c r="C493" s="15" t="s">
        <v>84</v>
      </c>
      <c r="D493" s="57" t="s">
        <v>146</v>
      </c>
      <c r="E493" s="31" t="s">
        <v>79</v>
      </c>
      <c r="F493" s="53">
        <v>17</v>
      </c>
      <c r="G493" s="155">
        <f t="shared" si="140"/>
        <v>80.206366500000001</v>
      </c>
      <c r="H493" s="156">
        <f t="shared" si="138"/>
        <v>43.188043499999992</v>
      </c>
      <c r="I493" s="157">
        <f t="shared" si="139"/>
        <v>123.39440999999999</v>
      </c>
      <c r="J493" s="158">
        <v>170.67</v>
      </c>
      <c r="K493" s="158">
        <f t="shared" si="143"/>
        <v>2901.39</v>
      </c>
      <c r="L493" s="158">
        <v>0</v>
      </c>
      <c r="M493" s="158">
        <f t="shared" si="141"/>
        <v>2901.39</v>
      </c>
      <c r="N493" s="151"/>
    </row>
    <row r="494" spans="1:14" s="58" customFormat="1" ht="20.100000000000001" customHeight="1" outlineLevel="1">
      <c r="A494" s="31" t="s">
        <v>866</v>
      </c>
      <c r="B494" s="15">
        <v>74166</v>
      </c>
      <c r="C494" s="15" t="s">
        <v>84</v>
      </c>
      <c r="D494" s="57" t="s">
        <v>668</v>
      </c>
      <c r="E494" s="31" t="s">
        <v>79</v>
      </c>
      <c r="F494" s="53">
        <v>17</v>
      </c>
      <c r="G494" s="155">
        <f t="shared" si="140"/>
        <v>101.1849345</v>
      </c>
      <c r="H494" s="156">
        <f t="shared" si="138"/>
        <v>54.484195499999998</v>
      </c>
      <c r="I494" s="157">
        <f t="shared" si="139"/>
        <v>155.66913</v>
      </c>
      <c r="J494" s="158">
        <v>215.31</v>
      </c>
      <c r="K494" s="158">
        <f t="shared" si="143"/>
        <v>3660.27</v>
      </c>
      <c r="L494" s="158">
        <v>0</v>
      </c>
      <c r="M494" s="158">
        <f t="shared" si="141"/>
        <v>3660.27</v>
      </c>
      <c r="N494" s="151"/>
    </row>
    <row r="495" spans="1:14" s="58" customFormat="1" ht="20.100000000000001" customHeight="1" outlineLevel="1">
      <c r="A495" s="31" t="s">
        <v>868</v>
      </c>
      <c r="B495" s="15">
        <v>98111</v>
      </c>
      <c r="C495" s="15" t="s">
        <v>84</v>
      </c>
      <c r="D495" s="57" t="s">
        <v>662</v>
      </c>
      <c r="E495" s="31" t="s">
        <v>79</v>
      </c>
      <c r="F495" s="53">
        <v>2</v>
      </c>
      <c r="G495" s="155">
        <f t="shared" si="140"/>
        <v>10.1368215</v>
      </c>
      <c r="H495" s="156">
        <f t="shared" si="138"/>
        <v>5.4582885000000001</v>
      </c>
      <c r="I495" s="157">
        <f t="shared" si="139"/>
        <v>15.59511</v>
      </c>
      <c r="J495" s="158">
        <v>21.57</v>
      </c>
      <c r="K495" s="158">
        <f t="shared" si="143"/>
        <v>43.14</v>
      </c>
      <c r="L495" s="158">
        <v>0</v>
      </c>
      <c r="M495" s="158">
        <f t="shared" si="141"/>
        <v>43.14</v>
      </c>
      <c r="N495" s="151"/>
    </row>
    <row r="496" spans="1:14" s="58" customFormat="1" ht="20.100000000000001" customHeight="1" outlineLevel="1">
      <c r="A496" s="31" t="s">
        <v>869</v>
      </c>
      <c r="B496" s="15">
        <v>91940</v>
      </c>
      <c r="C496" s="15" t="s">
        <v>84</v>
      </c>
      <c r="D496" s="57" t="s">
        <v>998</v>
      </c>
      <c r="E496" s="31" t="s">
        <v>79</v>
      </c>
      <c r="F496" s="53">
        <v>262</v>
      </c>
      <c r="G496" s="155">
        <f t="shared" si="140"/>
        <v>5.5078140000000007</v>
      </c>
      <c r="H496" s="156">
        <f t="shared" si="138"/>
        <v>2.9657460000000002</v>
      </c>
      <c r="I496" s="157">
        <f t="shared" si="139"/>
        <v>8.4735600000000009</v>
      </c>
      <c r="J496" s="158">
        <v>11.72</v>
      </c>
      <c r="K496" s="158">
        <f t="shared" si="143"/>
        <v>3070.6400000000003</v>
      </c>
      <c r="L496" s="158">
        <v>0</v>
      </c>
      <c r="M496" s="158">
        <f t="shared" si="141"/>
        <v>3070.6400000000003</v>
      </c>
      <c r="N496" s="151"/>
    </row>
    <row r="497" spans="1:14" s="58" customFormat="1" ht="20.100000000000001" customHeight="1" outlineLevel="1">
      <c r="A497" s="31" t="s">
        <v>870</v>
      </c>
      <c r="B497" s="15">
        <v>91943</v>
      </c>
      <c r="C497" s="15" t="s">
        <v>84</v>
      </c>
      <c r="D497" s="57" t="s">
        <v>999</v>
      </c>
      <c r="E497" s="31" t="s">
        <v>79</v>
      </c>
      <c r="F497" s="53">
        <v>10</v>
      </c>
      <c r="G497" s="155">
        <f t="shared" si="140"/>
        <v>6.5652015000000006</v>
      </c>
      <c r="H497" s="156">
        <f t="shared" si="138"/>
        <v>3.5351084999999998</v>
      </c>
      <c r="I497" s="157">
        <f t="shared" si="139"/>
        <v>10.10031</v>
      </c>
      <c r="J497" s="158">
        <v>13.97</v>
      </c>
      <c r="K497" s="158">
        <f t="shared" si="143"/>
        <v>139.70000000000002</v>
      </c>
      <c r="L497" s="158">
        <v>0</v>
      </c>
      <c r="M497" s="158">
        <f t="shared" si="141"/>
        <v>139.70000000000002</v>
      </c>
      <c r="N497" s="151"/>
    </row>
    <row r="498" spans="1:14" s="58" customFormat="1" ht="20.100000000000001" customHeight="1" outlineLevel="1">
      <c r="A498" s="31" t="s">
        <v>871</v>
      </c>
      <c r="B498" s="15">
        <v>91937</v>
      </c>
      <c r="C498" s="15" t="s">
        <v>84</v>
      </c>
      <c r="D498" s="57" t="s">
        <v>1000</v>
      </c>
      <c r="E498" s="31" t="s">
        <v>79</v>
      </c>
      <c r="F498" s="53">
        <v>205</v>
      </c>
      <c r="G498" s="155">
        <f t="shared" si="140"/>
        <v>3.9663779999999997</v>
      </c>
      <c r="H498" s="156">
        <f t="shared" si="138"/>
        <v>2.1357419999999996</v>
      </c>
      <c r="I498" s="157">
        <f t="shared" si="139"/>
        <v>6.1021199999999993</v>
      </c>
      <c r="J498" s="158">
        <v>8.44</v>
      </c>
      <c r="K498" s="158">
        <f t="shared" si="143"/>
        <v>1730.1999999999998</v>
      </c>
      <c r="L498" s="158">
        <v>0</v>
      </c>
      <c r="M498" s="158">
        <f t="shared" si="141"/>
        <v>1730.1999999999998</v>
      </c>
      <c r="N498" s="151"/>
    </row>
    <row r="499" spans="1:14" s="58" customFormat="1" ht="20.100000000000001" customHeight="1" outlineLevel="1">
      <c r="A499" s="54" t="s">
        <v>244</v>
      </c>
      <c r="B499" s="30"/>
      <c r="C499" s="30"/>
      <c r="D499" s="17" t="s">
        <v>36</v>
      </c>
      <c r="E499" s="63"/>
      <c r="F499" s="53"/>
      <c r="G499" s="155"/>
      <c r="H499" s="156"/>
      <c r="I499" s="157"/>
      <c r="J499" s="158"/>
      <c r="K499" s="158"/>
      <c r="L499" s="158"/>
      <c r="M499" s="158"/>
      <c r="N499" s="151"/>
    </row>
    <row r="500" spans="1:14" s="58" customFormat="1" ht="39.950000000000003" customHeight="1" outlineLevel="1">
      <c r="A500" s="31" t="s">
        <v>872</v>
      </c>
      <c r="B500" s="31">
        <v>91926</v>
      </c>
      <c r="C500" s="31" t="s">
        <v>84</v>
      </c>
      <c r="D500" s="187" t="s">
        <v>1109</v>
      </c>
      <c r="E500" s="31" t="s">
        <v>97</v>
      </c>
      <c r="F500" s="53">
        <v>7957.1</v>
      </c>
      <c r="G500" s="155">
        <f t="shared" si="140"/>
        <v>1.6307265</v>
      </c>
      <c r="H500" s="156">
        <f t="shared" si="138"/>
        <v>0.87808349999999991</v>
      </c>
      <c r="I500" s="157">
        <f t="shared" si="139"/>
        <v>2.50881</v>
      </c>
      <c r="J500" s="158">
        <v>3.47</v>
      </c>
      <c r="K500" s="158">
        <f t="shared" ref="K500:K510" si="144">J500*F500</f>
        <v>27611.137000000002</v>
      </c>
      <c r="L500" s="158">
        <v>0</v>
      </c>
      <c r="M500" s="158">
        <f t="shared" si="141"/>
        <v>27611.137000000002</v>
      </c>
      <c r="N500" s="151"/>
    </row>
    <row r="501" spans="1:14" s="58" customFormat="1" ht="39.950000000000003" customHeight="1" outlineLevel="1">
      <c r="A501" s="31" t="s">
        <v>873</v>
      </c>
      <c r="B501" s="31">
        <v>91928</v>
      </c>
      <c r="C501" s="31" t="s">
        <v>84</v>
      </c>
      <c r="D501" s="187" t="s">
        <v>1110</v>
      </c>
      <c r="E501" s="31" t="s">
        <v>97</v>
      </c>
      <c r="F501" s="53">
        <v>502</v>
      </c>
      <c r="G501" s="155">
        <f t="shared" si="140"/>
        <v>2.3168534999999997</v>
      </c>
      <c r="H501" s="156">
        <f t="shared" si="138"/>
        <v>1.2475364999999998</v>
      </c>
      <c r="I501" s="157">
        <f t="shared" si="139"/>
        <v>3.5643899999999995</v>
      </c>
      <c r="J501" s="158">
        <v>4.93</v>
      </c>
      <c r="K501" s="158">
        <f t="shared" si="144"/>
        <v>2474.8599999999997</v>
      </c>
      <c r="L501" s="158">
        <v>0</v>
      </c>
      <c r="M501" s="158">
        <f t="shared" si="141"/>
        <v>2474.8599999999997</v>
      </c>
      <c r="N501" s="151"/>
    </row>
    <row r="502" spans="1:14" s="58" customFormat="1" ht="39.950000000000003" customHeight="1" outlineLevel="1">
      <c r="A502" s="31" t="s">
        <v>874</v>
      </c>
      <c r="B502" s="31">
        <v>91930</v>
      </c>
      <c r="C502" s="31" t="s">
        <v>84</v>
      </c>
      <c r="D502" s="187" t="s">
        <v>1111</v>
      </c>
      <c r="E502" s="31" t="s">
        <v>97</v>
      </c>
      <c r="F502" s="53">
        <v>2335.3000000000002</v>
      </c>
      <c r="G502" s="155">
        <f t="shared" si="140"/>
        <v>2.7492074999999998</v>
      </c>
      <c r="H502" s="156">
        <f t="shared" si="138"/>
        <v>1.4803424999999999</v>
      </c>
      <c r="I502" s="157">
        <f t="shared" si="139"/>
        <v>4.2295499999999997</v>
      </c>
      <c r="J502" s="158">
        <v>5.85</v>
      </c>
      <c r="K502" s="158">
        <f t="shared" si="144"/>
        <v>13661.505000000001</v>
      </c>
      <c r="L502" s="158">
        <v>0</v>
      </c>
      <c r="M502" s="158">
        <f t="shared" si="141"/>
        <v>13661.505000000001</v>
      </c>
      <c r="N502" s="151"/>
    </row>
    <row r="503" spans="1:14" s="58" customFormat="1" ht="39.950000000000003" customHeight="1" outlineLevel="1">
      <c r="A503" s="31" t="s">
        <v>875</v>
      </c>
      <c r="B503" s="31">
        <v>91932</v>
      </c>
      <c r="C503" s="31" t="s">
        <v>84</v>
      </c>
      <c r="D503" s="57" t="s">
        <v>1112</v>
      </c>
      <c r="E503" s="31" t="s">
        <v>97</v>
      </c>
      <c r="F503" s="53">
        <v>602.79999999999995</v>
      </c>
      <c r="G503" s="155">
        <f t="shared" si="140"/>
        <v>4.5303180000000003</v>
      </c>
      <c r="H503" s="156">
        <f t="shared" si="138"/>
        <v>2.4394019999999998</v>
      </c>
      <c r="I503" s="157">
        <f t="shared" si="139"/>
        <v>6.9697200000000006</v>
      </c>
      <c r="J503" s="158">
        <v>9.64</v>
      </c>
      <c r="K503" s="158">
        <f t="shared" si="144"/>
        <v>5810.9920000000002</v>
      </c>
      <c r="L503" s="158">
        <v>0</v>
      </c>
      <c r="M503" s="158">
        <f t="shared" si="141"/>
        <v>5810.9920000000002</v>
      </c>
      <c r="N503" s="151"/>
    </row>
    <row r="504" spans="1:14" s="58" customFormat="1" ht="39.950000000000003" customHeight="1" outlineLevel="1">
      <c r="A504" s="31" t="s">
        <v>876</v>
      </c>
      <c r="B504" s="31">
        <v>91934</v>
      </c>
      <c r="C504" s="31" t="s">
        <v>84</v>
      </c>
      <c r="D504" s="57" t="s">
        <v>1113</v>
      </c>
      <c r="E504" s="31" t="s">
        <v>97</v>
      </c>
      <c r="F504" s="53">
        <v>267.5</v>
      </c>
      <c r="G504" s="155">
        <f t="shared" si="140"/>
        <v>7.2842250000000002</v>
      </c>
      <c r="H504" s="156">
        <f t="shared" si="138"/>
        <v>3.922275</v>
      </c>
      <c r="I504" s="157">
        <f t="shared" si="139"/>
        <v>11.2065</v>
      </c>
      <c r="J504" s="158">
        <v>15.5</v>
      </c>
      <c r="K504" s="158">
        <f t="shared" si="144"/>
        <v>4146.25</v>
      </c>
      <c r="L504" s="158">
        <v>0</v>
      </c>
      <c r="M504" s="158">
        <f t="shared" si="141"/>
        <v>4146.25</v>
      </c>
      <c r="N504" s="151"/>
    </row>
    <row r="505" spans="1:14" s="58" customFormat="1" ht="39.950000000000003" customHeight="1" outlineLevel="1">
      <c r="A505" s="31" t="s">
        <v>877</v>
      </c>
      <c r="B505" s="31">
        <v>92983</v>
      </c>
      <c r="C505" s="31" t="s">
        <v>84</v>
      </c>
      <c r="D505" s="57" t="s">
        <v>1114</v>
      </c>
      <c r="E505" s="31" t="s">
        <v>97</v>
      </c>
      <c r="F505" s="53">
        <v>41.4</v>
      </c>
      <c r="G505" s="155">
        <f t="shared" si="140"/>
        <v>7.537998</v>
      </c>
      <c r="H505" s="156">
        <f t="shared" si="138"/>
        <v>4.058921999999999</v>
      </c>
      <c r="I505" s="157">
        <f t="shared" si="139"/>
        <v>11.596919999999999</v>
      </c>
      <c r="J505" s="158">
        <v>16.04</v>
      </c>
      <c r="K505" s="158">
        <f t="shared" si="144"/>
        <v>664.05599999999993</v>
      </c>
      <c r="L505" s="158">
        <v>0</v>
      </c>
      <c r="M505" s="158">
        <f t="shared" si="141"/>
        <v>664.05599999999993</v>
      </c>
      <c r="N505" s="151"/>
    </row>
    <row r="506" spans="1:14" s="58" customFormat="1" ht="39.950000000000003" customHeight="1" outlineLevel="1">
      <c r="A506" s="31" t="s">
        <v>878</v>
      </c>
      <c r="B506" s="31">
        <v>92985</v>
      </c>
      <c r="C506" s="31" t="s">
        <v>84</v>
      </c>
      <c r="D506" s="57" t="s">
        <v>1115</v>
      </c>
      <c r="E506" s="31" t="s">
        <v>97</v>
      </c>
      <c r="F506" s="53">
        <v>235.9</v>
      </c>
      <c r="G506" s="155">
        <f t="shared" si="140"/>
        <v>9.9723389999999998</v>
      </c>
      <c r="H506" s="156">
        <f t="shared" si="138"/>
        <v>5.3697209999999993</v>
      </c>
      <c r="I506" s="157">
        <f t="shared" si="139"/>
        <v>15.342059999999998</v>
      </c>
      <c r="J506" s="158">
        <v>21.22</v>
      </c>
      <c r="K506" s="158">
        <f t="shared" si="144"/>
        <v>5005.7979999999998</v>
      </c>
      <c r="L506" s="158">
        <v>0</v>
      </c>
      <c r="M506" s="158">
        <f t="shared" si="141"/>
        <v>5005.7979999999998</v>
      </c>
      <c r="N506" s="151"/>
    </row>
    <row r="507" spans="1:14" s="58" customFormat="1" ht="39.950000000000003" customHeight="1" outlineLevel="1">
      <c r="A507" s="31" t="s">
        <v>879</v>
      </c>
      <c r="B507" s="31">
        <v>92987</v>
      </c>
      <c r="C507" s="31" t="s">
        <v>84</v>
      </c>
      <c r="D507" s="57" t="s">
        <v>1116</v>
      </c>
      <c r="E507" s="31" t="s">
        <v>97</v>
      </c>
      <c r="F507" s="53">
        <v>6.9</v>
      </c>
      <c r="G507" s="155">
        <f t="shared" si="140"/>
        <v>13.8494265</v>
      </c>
      <c r="H507" s="156">
        <f t="shared" si="138"/>
        <v>7.4573834999999988</v>
      </c>
      <c r="I507" s="157">
        <f t="shared" si="139"/>
        <v>21.306809999999999</v>
      </c>
      <c r="J507" s="158">
        <v>29.47</v>
      </c>
      <c r="K507" s="158">
        <f t="shared" si="144"/>
        <v>203.34299999999999</v>
      </c>
      <c r="L507" s="158">
        <v>0</v>
      </c>
      <c r="M507" s="158">
        <f t="shared" si="141"/>
        <v>203.34299999999999</v>
      </c>
      <c r="N507" s="151"/>
    </row>
    <row r="508" spans="1:14" s="58" customFormat="1" ht="39.950000000000003" customHeight="1" outlineLevel="1">
      <c r="A508" s="31" t="s">
        <v>880</v>
      </c>
      <c r="B508" s="31">
        <v>92989</v>
      </c>
      <c r="C508" s="31" t="s">
        <v>84</v>
      </c>
      <c r="D508" s="57" t="s">
        <v>1117</v>
      </c>
      <c r="E508" s="31" t="s">
        <v>97</v>
      </c>
      <c r="F508" s="53">
        <v>259.8</v>
      </c>
      <c r="G508" s="155">
        <f t="shared" si="140"/>
        <v>19.798993500000002</v>
      </c>
      <c r="H508" s="156">
        <f t="shared" si="138"/>
        <v>10.6609965</v>
      </c>
      <c r="I508" s="157">
        <f t="shared" si="139"/>
        <v>30.459990000000001</v>
      </c>
      <c r="J508" s="158">
        <v>42.13</v>
      </c>
      <c r="K508" s="158">
        <f t="shared" si="144"/>
        <v>10945.374000000002</v>
      </c>
      <c r="L508" s="158">
        <v>0</v>
      </c>
      <c r="M508" s="158">
        <f t="shared" si="141"/>
        <v>10945.374000000002</v>
      </c>
      <c r="N508" s="151"/>
    </row>
    <row r="509" spans="1:14" s="58" customFormat="1" ht="39.950000000000003" customHeight="1" outlineLevel="1">
      <c r="A509" s="31" t="s">
        <v>881</v>
      </c>
      <c r="B509" s="31">
        <v>92991</v>
      </c>
      <c r="C509" s="31" t="s">
        <v>84</v>
      </c>
      <c r="D509" s="57" t="s">
        <v>1118</v>
      </c>
      <c r="E509" s="31" t="s">
        <v>97</v>
      </c>
      <c r="F509" s="53">
        <v>10.3</v>
      </c>
      <c r="G509" s="155">
        <f t="shared" si="140"/>
        <v>25.269211500000001</v>
      </c>
      <c r="H509" s="156">
        <f t="shared" si="138"/>
        <v>13.606498499999999</v>
      </c>
      <c r="I509" s="157">
        <f t="shared" si="139"/>
        <v>38.875709999999998</v>
      </c>
      <c r="J509" s="158">
        <v>53.77</v>
      </c>
      <c r="K509" s="158">
        <f t="shared" si="144"/>
        <v>553.83100000000002</v>
      </c>
      <c r="L509" s="158">
        <v>0</v>
      </c>
      <c r="M509" s="158">
        <f t="shared" si="141"/>
        <v>553.83100000000002</v>
      </c>
      <c r="N509" s="151"/>
    </row>
    <row r="510" spans="1:14" s="58" customFormat="1" ht="39.950000000000003" customHeight="1" outlineLevel="1">
      <c r="A510" s="31" t="s">
        <v>882</v>
      </c>
      <c r="B510" s="31">
        <v>92993</v>
      </c>
      <c r="C510" s="31" t="s">
        <v>84</v>
      </c>
      <c r="D510" s="57" t="s">
        <v>1119</v>
      </c>
      <c r="E510" s="31" t="s">
        <v>97</v>
      </c>
      <c r="F510" s="53">
        <v>138</v>
      </c>
      <c r="G510" s="155">
        <f t="shared" si="140"/>
        <v>33.023386500000001</v>
      </c>
      <c r="H510" s="156">
        <f t="shared" si="138"/>
        <v>17.781823499999998</v>
      </c>
      <c r="I510" s="157">
        <f t="shared" si="139"/>
        <v>50.805209999999995</v>
      </c>
      <c r="J510" s="158">
        <v>70.27</v>
      </c>
      <c r="K510" s="158">
        <f t="shared" si="144"/>
        <v>9697.26</v>
      </c>
      <c r="L510" s="158">
        <v>0</v>
      </c>
      <c r="M510" s="158">
        <f t="shared" si="141"/>
        <v>9697.26</v>
      </c>
      <c r="N510" s="151"/>
    </row>
    <row r="511" spans="1:14" s="58" customFormat="1" ht="20.100000000000001" customHeight="1" outlineLevel="1">
      <c r="A511" s="54" t="s">
        <v>245</v>
      </c>
      <c r="B511" s="31"/>
      <c r="C511" s="31"/>
      <c r="D511" s="17" t="s">
        <v>665</v>
      </c>
      <c r="E511" s="31"/>
      <c r="F511" s="53"/>
      <c r="G511" s="155"/>
      <c r="H511" s="156"/>
      <c r="I511" s="157"/>
      <c r="J511" s="158"/>
      <c r="K511" s="158"/>
      <c r="L511" s="158"/>
      <c r="M511" s="158"/>
      <c r="N511" s="151"/>
    </row>
    <row r="512" spans="1:14" s="58" customFormat="1" ht="20.100000000000001" customHeight="1" outlineLevel="1">
      <c r="A512" s="15" t="s">
        <v>883</v>
      </c>
      <c r="B512" s="15" t="s">
        <v>857</v>
      </c>
      <c r="C512" s="15" t="s">
        <v>106</v>
      </c>
      <c r="D512" s="57" t="s">
        <v>675</v>
      </c>
      <c r="E512" s="15" t="s">
        <v>97</v>
      </c>
      <c r="F512" s="195">
        <v>31.3</v>
      </c>
      <c r="G512" s="155">
        <f t="shared" ref="G512:G527" si="145">I512</f>
        <v>41.738789999999995</v>
      </c>
      <c r="H512" s="156">
        <v>0</v>
      </c>
      <c r="I512" s="157">
        <f t="shared" si="139"/>
        <v>41.738789999999995</v>
      </c>
      <c r="J512" s="158">
        <v>57.73</v>
      </c>
      <c r="K512" s="158">
        <f t="shared" ref="K512:K527" si="146">J512*F512</f>
        <v>1806.9489999999998</v>
      </c>
      <c r="L512" s="158">
        <v>0</v>
      </c>
      <c r="M512" s="158">
        <f t="shared" si="141"/>
        <v>1806.9489999999998</v>
      </c>
      <c r="N512" s="151"/>
    </row>
    <row r="513" spans="1:14" s="58" customFormat="1" ht="20.100000000000001" customHeight="1" outlineLevel="1">
      <c r="A513" s="15" t="s">
        <v>884</v>
      </c>
      <c r="B513" s="15" t="s">
        <v>859</v>
      </c>
      <c r="C513" s="15" t="s">
        <v>106</v>
      </c>
      <c r="D513" s="57" t="s">
        <v>676</v>
      </c>
      <c r="E513" s="15" t="s">
        <v>97</v>
      </c>
      <c r="F513" s="195">
        <v>18.5</v>
      </c>
      <c r="G513" s="155">
        <f t="shared" si="145"/>
        <v>45.324869999999997</v>
      </c>
      <c r="H513" s="156">
        <v>0</v>
      </c>
      <c r="I513" s="157">
        <f t="shared" si="139"/>
        <v>45.324869999999997</v>
      </c>
      <c r="J513" s="158">
        <v>62.69</v>
      </c>
      <c r="K513" s="158">
        <f t="shared" si="146"/>
        <v>1159.7649999999999</v>
      </c>
      <c r="L513" s="158">
        <v>0</v>
      </c>
      <c r="M513" s="158">
        <f t="shared" si="141"/>
        <v>1159.7649999999999</v>
      </c>
      <c r="N513" s="151"/>
    </row>
    <row r="514" spans="1:14" s="58" customFormat="1" ht="20.100000000000001" customHeight="1" outlineLevel="1">
      <c r="A514" s="15" t="s">
        <v>885</v>
      </c>
      <c r="B514" s="15" t="s">
        <v>863</v>
      </c>
      <c r="C514" s="15" t="s">
        <v>106</v>
      </c>
      <c r="D514" s="57" t="s">
        <v>677</v>
      </c>
      <c r="E514" s="15" t="s">
        <v>97</v>
      </c>
      <c r="F514" s="195">
        <v>11.5</v>
      </c>
      <c r="G514" s="155">
        <f t="shared" si="145"/>
        <v>45.252569999999999</v>
      </c>
      <c r="H514" s="156">
        <v>0</v>
      </c>
      <c r="I514" s="157">
        <f t="shared" si="139"/>
        <v>45.252569999999999</v>
      </c>
      <c r="J514" s="158">
        <v>62.59</v>
      </c>
      <c r="K514" s="158">
        <f t="shared" si="146"/>
        <v>719.78500000000008</v>
      </c>
      <c r="L514" s="158">
        <v>0</v>
      </c>
      <c r="M514" s="158">
        <f t="shared" si="141"/>
        <v>719.78500000000008</v>
      </c>
      <c r="N514" s="151"/>
    </row>
    <row r="515" spans="1:14" s="58" customFormat="1" ht="20.100000000000001" customHeight="1" outlineLevel="1">
      <c r="A515" s="15" t="s">
        <v>886</v>
      </c>
      <c r="B515" s="15" t="s">
        <v>861</v>
      </c>
      <c r="C515" s="15" t="s">
        <v>106</v>
      </c>
      <c r="D515" s="57" t="s">
        <v>673</v>
      </c>
      <c r="E515" s="15" t="s">
        <v>97</v>
      </c>
      <c r="F515" s="195">
        <v>36.6</v>
      </c>
      <c r="G515" s="155">
        <f t="shared" si="145"/>
        <v>53.94303</v>
      </c>
      <c r="H515" s="156">
        <v>0</v>
      </c>
      <c r="I515" s="157">
        <f t="shared" si="139"/>
        <v>53.94303</v>
      </c>
      <c r="J515" s="158">
        <v>74.61</v>
      </c>
      <c r="K515" s="158">
        <f t="shared" si="146"/>
        <v>2730.7260000000001</v>
      </c>
      <c r="L515" s="158">
        <v>0</v>
      </c>
      <c r="M515" s="158">
        <f t="shared" si="141"/>
        <v>2730.7260000000001</v>
      </c>
      <c r="N515" s="151"/>
    </row>
    <row r="516" spans="1:14" s="58" customFormat="1" ht="20.100000000000001" customHeight="1" outlineLevel="1">
      <c r="A516" s="15" t="s">
        <v>887</v>
      </c>
      <c r="B516" s="15" t="s">
        <v>865</v>
      </c>
      <c r="C516" s="15" t="s">
        <v>106</v>
      </c>
      <c r="D516" s="57" t="s">
        <v>671</v>
      </c>
      <c r="E516" s="15" t="s">
        <v>97</v>
      </c>
      <c r="F516" s="195">
        <v>5.5</v>
      </c>
      <c r="G516" s="155">
        <f t="shared" si="145"/>
        <v>66.993179999999995</v>
      </c>
      <c r="H516" s="156">
        <v>0</v>
      </c>
      <c r="I516" s="157">
        <f t="shared" si="139"/>
        <v>66.993179999999995</v>
      </c>
      <c r="J516" s="158">
        <v>92.66</v>
      </c>
      <c r="K516" s="158">
        <f t="shared" si="146"/>
        <v>509.63</v>
      </c>
      <c r="L516" s="158">
        <v>0</v>
      </c>
      <c r="M516" s="158">
        <f t="shared" si="141"/>
        <v>509.63</v>
      </c>
      <c r="N516" s="151"/>
    </row>
    <row r="517" spans="1:14" ht="20.100000000000001" customHeight="1" outlineLevel="1">
      <c r="A517" s="15" t="s">
        <v>888</v>
      </c>
      <c r="B517" s="31" t="s">
        <v>867</v>
      </c>
      <c r="C517" s="15" t="s">
        <v>106</v>
      </c>
      <c r="D517" s="57" t="s">
        <v>674</v>
      </c>
      <c r="E517" s="31" t="s">
        <v>97</v>
      </c>
      <c r="F517" s="195">
        <v>5.6</v>
      </c>
      <c r="G517" s="155">
        <f t="shared" si="145"/>
        <v>94.74915</v>
      </c>
      <c r="H517" s="156">
        <v>0</v>
      </c>
      <c r="I517" s="157">
        <f t="shared" si="139"/>
        <v>94.74915</v>
      </c>
      <c r="J517" s="158">
        <v>131.05000000000001</v>
      </c>
      <c r="K517" s="158">
        <f t="shared" si="146"/>
        <v>733.88</v>
      </c>
      <c r="L517" s="158">
        <v>0</v>
      </c>
      <c r="M517" s="158">
        <f t="shared" si="141"/>
        <v>733.88</v>
      </c>
      <c r="N517" s="151"/>
    </row>
    <row r="518" spans="1:14" s="58" customFormat="1" ht="20.100000000000001" customHeight="1" outlineLevel="1">
      <c r="A518" s="15" t="s">
        <v>889</v>
      </c>
      <c r="B518" s="31" t="s">
        <v>867</v>
      </c>
      <c r="C518" s="15" t="s">
        <v>106</v>
      </c>
      <c r="D518" s="57" t="s">
        <v>672</v>
      </c>
      <c r="E518" s="31" t="s">
        <v>97</v>
      </c>
      <c r="F518" s="195">
        <v>11.1</v>
      </c>
      <c r="G518" s="155">
        <f t="shared" si="145"/>
        <v>108.05234999999999</v>
      </c>
      <c r="H518" s="156">
        <v>0</v>
      </c>
      <c r="I518" s="157">
        <f t="shared" si="139"/>
        <v>108.05234999999999</v>
      </c>
      <c r="J518" s="158">
        <v>149.44999999999999</v>
      </c>
      <c r="K518" s="158">
        <f t="shared" si="146"/>
        <v>1658.8949999999998</v>
      </c>
      <c r="L518" s="158">
        <v>0</v>
      </c>
      <c r="M518" s="158">
        <f t="shared" si="141"/>
        <v>1658.8949999999998</v>
      </c>
      <c r="N518" s="151"/>
    </row>
    <row r="519" spans="1:14" s="58" customFormat="1" ht="20.100000000000001" customHeight="1" outlineLevel="1">
      <c r="A519" s="15" t="s">
        <v>890</v>
      </c>
      <c r="B519" s="196">
        <v>13318</v>
      </c>
      <c r="C519" s="31" t="s">
        <v>959</v>
      </c>
      <c r="D519" s="57" t="s">
        <v>688</v>
      </c>
      <c r="E519" s="31" t="s">
        <v>79</v>
      </c>
      <c r="F519" s="53">
        <v>7</v>
      </c>
      <c r="G519" s="155">
        <f t="shared" si="145"/>
        <v>7.16493</v>
      </c>
      <c r="H519" s="156">
        <v>0</v>
      </c>
      <c r="I519" s="157">
        <f t="shared" si="139"/>
        <v>7.16493</v>
      </c>
      <c r="J519" s="158">
        <v>9.91</v>
      </c>
      <c r="K519" s="158">
        <f t="shared" si="146"/>
        <v>69.37</v>
      </c>
      <c r="L519" s="158">
        <v>0</v>
      </c>
      <c r="M519" s="158">
        <f t="shared" si="141"/>
        <v>69.37</v>
      </c>
      <c r="N519" s="151"/>
    </row>
    <row r="520" spans="1:14" s="58" customFormat="1" ht="20.100000000000001" customHeight="1" outlineLevel="1">
      <c r="A520" s="15" t="s">
        <v>891</v>
      </c>
      <c r="B520" s="196">
        <v>13318</v>
      </c>
      <c r="C520" s="31" t="s">
        <v>959</v>
      </c>
      <c r="D520" s="57" t="s">
        <v>689</v>
      </c>
      <c r="E520" s="31" t="s">
        <v>79</v>
      </c>
      <c r="F520" s="53">
        <v>3</v>
      </c>
      <c r="G520" s="155">
        <f t="shared" si="145"/>
        <v>7.16493</v>
      </c>
      <c r="H520" s="156">
        <v>0</v>
      </c>
      <c r="I520" s="157">
        <f t="shared" si="139"/>
        <v>7.16493</v>
      </c>
      <c r="J520" s="158">
        <v>9.91</v>
      </c>
      <c r="K520" s="158">
        <f t="shared" si="146"/>
        <v>29.73</v>
      </c>
      <c r="L520" s="158">
        <v>0</v>
      </c>
      <c r="M520" s="158">
        <f t="shared" si="141"/>
        <v>29.73</v>
      </c>
      <c r="N520" s="151"/>
    </row>
    <row r="521" spans="1:14" s="58" customFormat="1" ht="20.100000000000001" customHeight="1" outlineLevel="1">
      <c r="A521" s="15" t="s">
        <v>892</v>
      </c>
      <c r="B521" s="196">
        <v>13318</v>
      </c>
      <c r="C521" s="31" t="s">
        <v>959</v>
      </c>
      <c r="D521" s="57" t="s">
        <v>690</v>
      </c>
      <c r="E521" s="31" t="s">
        <v>79</v>
      </c>
      <c r="F521" s="53">
        <v>6</v>
      </c>
      <c r="G521" s="155">
        <f t="shared" si="145"/>
        <v>7.16493</v>
      </c>
      <c r="H521" s="156">
        <v>0</v>
      </c>
      <c r="I521" s="157">
        <f t="shared" ref="I521:I542" si="147">J521*(1-$J$10)</f>
        <v>7.16493</v>
      </c>
      <c r="J521" s="158">
        <v>9.91</v>
      </c>
      <c r="K521" s="158">
        <f t="shared" si="146"/>
        <v>59.46</v>
      </c>
      <c r="L521" s="158">
        <v>0</v>
      </c>
      <c r="M521" s="158">
        <f t="shared" si="141"/>
        <v>59.46</v>
      </c>
      <c r="N521" s="151"/>
    </row>
    <row r="522" spans="1:14" s="58" customFormat="1" ht="20.100000000000001" customHeight="1" outlineLevel="1">
      <c r="A522" s="15" t="s">
        <v>893</v>
      </c>
      <c r="B522" s="196">
        <v>13318</v>
      </c>
      <c r="C522" s="31" t="s">
        <v>959</v>
      </c>
      <c r="D522" s="57" t="s">
        <v>691</v>
      </c>
      <c r="E522" s="31" t="s">
        <v>79</v>
      </c>
      <c r="F522" s="53">
        <v>18</v>
      </c>
      <c r="G522" s="155">
        <f t="shared" si="145"/>
        <v>7.16493</v>
      </c>
      <c r="H522" s="156">
        <v>0</v>
      </c>
      <c r="I522" s="157">
        <f t="shared" si="147"/>
        <v>7.16493</v>
      </c>
      <c r="J522" s="158">
        <v>9.91</v>
      </c>
      <c r="K522" s="158">
        <f t="shared" si="146"/>
        <v>178.38</v>
      </c>
      <c r="L522" s="158">
        <v>0</v>
      </c>
      <c r="M522" s="158">
        <f t="shared" ref="M522:M542" si="148">K522</f>
        <v>178.38</v>
      </c>
      <c r="N522" s="151"/>
    </row>
    <row r="523" spans="1:14" s="58" customFormat="1" ht="20.100000000000001" customHeight="1" outlineLevel="1">
      <c r="A523" s="15" t="s">
        <v>894</v>
      </c>
      <c r="B523" s="196">
        <v>13318</v>
      </c>
      <c r="C523" s="31" t="s">
        <v>959</v>
      </c>
      <c r="D523" s="57" t="s">
        <v>692</v>
      </c>
      <c r="E523" s="31" t="s">
        <v>79</v>
      </c>
      <c r="F523" s="53">
        <v>22</v>
      </c>
      <c r="G523" s="155">
        <f t="shared" si="145"/>
        <v>7.16493</v>
      </c>
      <c r="H523" s="156">
        <v>0</v>
      </c>
      <c r="I523" s="157">
        <f t="shared" si="147"/>
        <v>7.16493</v>
      </c>
      <c r="J523" s="158">
        <v>9.91</v>
      </c>
      <c r="K523" s="158">
        <f t="shared" si="146"/>
        <v>218.02</v>
      </c>
      <c r="L523" s="158">
        <v>0</v>
      </c>
      <c r="M523" s="158">
        <f t="shared" si="148"/>
        <v>218.02</v>
      </c>
      <c r="N523" s="151"/>
    </row>
    <row r="524" spans="1:14" s="58" customFormat="1" ht="20.100000000000001" customHeight="1" outlineLevel="1">
      <c r="A524" s="15" t="s">
        <v>895</v>
      </c>
      <c r="B524" s="196">
        <v>13318</v>
      </c>
      <c r="C524" s="31" t="s">
        <v>959</v>
      </c>
      <c r="D524" s="57" t="s">
        <v>693</v>
      </c>
      <c r="E524" s="31" t="s">
        <v>79</v>
      </c>
      <c r="F524" s="53">
        <v>19</v>
      </c>
      <c r="G524" s="155">
        <f t="shared" si="145"/>
        <v>7.16493</v>
      </c>
      <c r="H524" s="156">
        <v>0</v>
      </c>
      <c r="I524" s="157">
        <f t="shared" si="147"/>
        <v>7.16493</v>
      </c>
      <c r="J524" s="158">
        <v>9.91</v>
      </c>
      <c r="K524" s="158">
        <f t="shared" si="146"/>
        <v>188.29</v>
      </c>
      <c r="L524" s="158">
        <v>0</v>
      </c>
      <c r="M524" s="158">
        <f t="shared" si="148"/>
        <v>188.29</v>
      </c>
      <c r="N524" s="151"/>
    </row>
    <row r="525" spans="1:14" s="58" customFormat="1" ht="20.100000000000001" customHeight="1" outlineLevel="1">
      <c r="A525" s="15" t="s">
        <v>896</v>
      </c>
      <c r="B525" s="197">
        <v>9524</v>
      </c>
      <c r="C525" s="31" t="s">
        <v>959</v>
      </c>
      <c r="D525" s="57" t="s">
        <v>694</v>
      </c>
      <c r="E525" s="31" t="s">
        <v>79</v>
      </c>
      <c r="F525" s="53">
        <v>38</v>
      </c>
      <c r="G525" s="155">
        <f t="shared" si="145"/>
        <v>2.9209199999999997</v>
      </c>
      <c r="H525" s="156">
        <v>0</v>
      </c>
      <c r="I525" s="157">
        <f t="shared" si="147"/>
        <v>2.9209199999999997</v>
      </c>
      <c r="J525" s="158">
        <v>4.04</v>
      </c>
      <c r="K525" s="158">
        <f t="shared" si="146"/>
        <v>153.52000000000001</v>
      </c>
      <c r="L525" s="158">
        <v>0</v>
      </c>
      <c r="M525" s="158">
        <f t="shared" si="148"/>
        <v>153.52000000000001</v>
      </c>
      <c r="N525" s="151"/>
    </row>
    <row r="526" spans="1:14" s="58" customFormat="1" ht="20.100000000000001" customHeight="1" outlineLevel="1">
      <c r="A526" s="15" t="s">
        <v>897</v>
      </c>
      <c r="B526" s="197">
        <v>12554</v>
      </c>
      <c r="C526" s="31" t="s">
        <v>959</v>
      </c>
      <c r="D526" s="57" t="s">
        <v>695</v>
      </c>
      <c r="E526" s="31" t="s">
        <v>79</v>
      </c>
      <c r="F526" s="53">
        <v>6</v>
      </c>
      <c r="G526" s="155">
        <f t="shared" si="145"/>
        <v>3.4631699999999999</v>
      </c>
      <c r="H526" s="156">
        <v>0</v>
      </c>
      <c r="I526" s="157">
        <f t="shared" si="147"/>
        <v>3.4631699999999999</v>
      </c>
      <c r="J526" s="158">
        <v>4.79</v>
      </c>
      <c r="K526" s="158">
        <f t="shared" si="146"/>
        <v>28.740000000000002</v>
      </c>
      <c r="L526" s="158">
        <v>0</v>
      </c>
      <c r="M526" s="158">
        <f t="shared" si="148"/>
        <v>28.740000000000002</v>
      </c>
      <c r="N526" s="151"/>
    </row>
    <row r="527" spans="1:14" s="58" customFormat="1" ht="20.100000000000001" customHeight="1" outlineLevel="1">
      <c r="A527" s="15" t="s">
        <v>898</v>
      </c>
      <c r="B527" s="197" t="s">
        <v>960</v>
      </c>
      <c r="C527" s="31" t="s">
        <v>959</v>
      </c>
      <c r="D527" s="57" t="s">
        <v>962</v>
      </c>
      <c r="E527" s="31" t="s">
        <v>79</v>
      </c>
      <c r="F527" s="53">
        <v>4</v>
      </c>
      <c r="G527" s="155">
        <f t="shared" si="145"/>
        <v>3.4270200000000002</v>
      </c>
      <c r="H527" s="156">
        <v>0</v>
      </c>
      <c r="I527" s="157">
        <f t="shared" si="147"/>
        <v>3.4270200000000002</v>
      </c>
      <c r="J527" s="158">
        <v>4.74</v>
      </c>
      <c r="K527" s="158">
        <f t="shared" si="146"/>
        <v>18.96</v>
      </c>
      <c r="L527" s="158">
        <v>0</v>
      </c>
      <c r="M527" s="158">
        <f t="shared" si="148"/>
        <v>18.96</v>
      </c>
      <c r="N527" s="151"/>
    </row>
    <row r="528" spans="1:14" s="58" customFormat="1" ht="20.100000000000001" customHeight="1" outlineLevel="1">
      <c r="A528" s="54" t="s">
        <v>246</v>
      </c>
      <c r="B528" s="30"/>
      <c r="C528" s="30"/>
      <c r="D528" s="17" t="s">
        <v>37</v>
      </c>
      <c r="E528" s="63"/>
      <c r="F528" s="53"/>
      <c r="G528" s="155"/>
      <c r="H528" s="156"/>
      <c r="I528" s="157"/>
      <c r="J528" s="158"/>
      <c r="K528" s="158"/>
      <c r="L528" s="158"/>
      <c r="M528" s="158"/>
      <c r="N528" s="151"/>
    </row>
    <row r="529" spans="1:14" s="58" customFormat="1" ht="20.100000000000001" customHeight="1" outlineLevel="1">
      <c r="A529" s="15" t="s">
        <v>899</v>
      </c>
      <c r="B529" s="31">
        <v>91996</v>
      </c>
      <c r="C529" s="31" t="s">
        <v>84</v>
      </c>
      <c r="D529" s="57" t="s">
        <v>657</v>
      </c>
      <c r="E529" s="31" t="s">
        <v>79</v>
      </c>
      <c r="F529" s="53">
        <v>137</v>
      </c>
      <c r="G529" s="155">
        <f t="shared" ref="G529:G542" si="149">I529</f>
        <v>18.089459999999999</v>
      </c>
      <c r="H529" s="156">
        <v>0</v>
      </c>
      <c r="I529" s="157">
        <f t="shared" si="147"/>
        <v>18.089459999999999</v>
      </c>
      <c r="J529" s="158">
        <v>25.02</v>
      </c>
      <c r="K529" s="158">
        <f t="shared" ref="K529:K542" si="150">J529*F529</f>
        <v>3427.74</v>
      </c>
      <c r="L529" s="158">
        <v>0</v>
      </c>
      <c r="M529" s="158">
        <f t="shared" si="148"/>
        <v>3427.74</v>
      </c>
      <c r="N529" s="151"/>
    </row>
    <row r="530" spans="1:14" s="58" customFormat="1" ht="20.100000000000001" customHeight="1" outlineLevel="1">
      <c r="A530" s="15" t="s">
        <v>900</v>
      </c>
      <c r="B530" s="31">
        <v>91997</v>
      </c>
      <c r="C530" s="31" t="s">
        <v>84</v>
      </c>
      <c r="D530" s="57" t="s">
        <v>658</v>
      </c>
      <c r="E530" s="31" t="s">
        <v>79</v>
      </c>
      <c r="F530" s="53">
        <v>2</v>
      </c>
      <c r="G530" s="155">
        <f t="shared" si="149"/>
        <v>19.427009999999999</v>
      </c>
      <c r="H530" s="156">
        <v>0</v>
      </c>
      <c r="I530" s="157">
        <f t="shared" si="147"/>
        <v>19.427009999999999</v>
      </c>
      <c r="J530" s="158">
        <v>26.87</v>
      </c>
      <c r="K530" s="158">
        <f t="shared" si="150"/>
        <v>53.74</v>
      </c>
      <c r="L530" s="158">
        <v>0</v>
      </c>
      <c r="M530" s="158">
        <f t="shared" si="148"/>
        <v>53.74</v>
      </c>
      <c r="N530" s="151"/>
    </row>
    <row r="531" spans="1:14" s="58" customFormat="1" ht="20.100000000000001" customHeight="1" outlineLevel="1">
      <c r="A531" s="15" t="s">
        <v>901</v>
      </c>
      <c r="B531" s="31">
        <v>91954</v>
      </c>
      <c r="C531" s="31" t="s">
        <v>84</v>
      </c>
      <c r="D531" s="187" t="s">
        <v>1001</v>
      </c>
      <c r="E531" s="31" t="s">
        <v>79</v>
      </c>
      <c r="F531" s="53">
        <v>2</v>
      </c>
      <c r="G531" s="155">
        <f t="shared" si="149"/>
        <v>14.221410000000001</v>
      </c>
      <c r="H531" s="156">
        <v>0</v>
      </c>
      <c r="I531" s="157">
        <f t="shared" si="147"/>
        <v>14.221410000000001</v>
      </c>
      <c r="J531" s="158">
        <v>19.670000000000002</v>
      </c>
      <c r="K531" s="158">
        <f t="shared" si="150"/>
        <v>39.340000000000003</v>
      </c>
      <c r="L531" s="158">
        <v>0</v>
      </c>
      <c r="M531" s="158">
        <f t="shared" si="148"/>
        <v>39.340000000000003</v>
      </c>
      <c r="N531" s="151"/>
    </row>
    <row r="532" spans="1:14" s="58" customFormat="1" ht="20.100000000000001" customHeight="1" outlineLevel="1">
      <c r="A532" s="15" t="s">
        <v>902</v>
      </c>
      <c r="B532" s="31">
        <v>92028</v>
      </c>
      <c r="C532" s="31" t="s">
        <v>84</v>
      </c>
      <c r="D532" s="187" t="s">
        <v>1004</v>
      </c>
      <c r="E532" s="31" t="s">
        <v>79</v>
      </c>
      <c r="F532" s="53">
        <v>36</v>
      </c>
      <c r="G532" s="155">
        <f t="shared" si="149"/>
        <v>26.910059999999998</v>
      </c>
      <c r="H532" s="156">
        <v>0</v>
      </c>
      <c r="I532" s="157">
        <f t="shared" si="147"/>
        <v>26.910059999999998</v>
      </c>
      <c r="J532" s="158">
        <v>37.22</v>
      </c>
      <c r="K532" s="158">
        <f t="shared" si="150"/>
        <v>1339.92</v>
      </c>
      <c r="L532" s="158">
        <v>0</v>
      </c>
      <c r="M532" s="158">
        <f t="shared" si="148"/>
        <v>1339.92</v>
      </c>
      <c r="N532" s="151"/>
    </row>
    <row r="533" spans="1:14" s="58" customFormat="1" ht="20.100000000000001" customHeight="1" outlineLevel="1">
      <c r="A533" s="15" t="s">
        <v>903</v>
      </c>
      <c r="B533" s="31">
        <v>91953</v>
      </c>
      <c r="C533" s="31" t="s">
        <v>84</v>
      </c>
      <c r="D533" s="187" t="s">
        <v>1002</v>
      </c>
      <c r="E533" s="31" t="s">
        <v>79</v>
      </c>
      <c r="F533" s="53">
        <v>18</v>
      </c>
      <c r="G533" s="155">
        <f t="shared" si="149"/>
        <v>15.16854</v>
      </c>
      <c r="H533" s="156">
        <v>0</v>
      </c>
      <c r="I533" s="157">
        <f t="shared" si="147"/>
        <v>15.16854</v>
      </c>
      <c r="J533" s="158">
        <v>20.98</v>
      </c>
      <c r="K533" s="158">
        <f t="shared" si="150"/>
        <v>377.64</v>
      </c>
      <c r="L533" s="158">
        <v>0</v>
      </c>
      <c r="M533" s="158">
        <f t="shared" si="148"/>
        <v>377.64</v>
      </c>
      <c r="N533" s="151"/>
    </row>
    <row r="534" spans="1:14" s="58" customFormat="1" ht="20.100000000000001" customHeight="1" outlineLevel="1">
      <c r="A534" s="15" t="s">
        <v>904</v>
      </c>
      <c r="B534" s="31">
        <v>91959</v>
      </c>
      <c r="C534" s="31" t="s">
        <v>84</v>
      </c>
      <c r="D534" s="187" t="s">
        <v>1003</v>
      </c>
      <c r="E534" s="31" t="s">
        <v>79</v>
      </c>
      <c r="F534" s="53">
        <v>6</v>
      </c>
      <c r="G534" s="155">
        <f t="shared" si="149"/>
        <v>24.025289999999998</v>
      </c>
      <c r="H534" s="156">
        <v>0</v>
      </c>
      <c r="I534" s="157">
        <f t="shared" si="147"/>
        <v>24.025289999999998</v>
      </c>
      <c r="J534" s="158">
        <v>33.229999999999997</v>
      </c>
      <c r="K534" s="158">
        <f t="shared" si="150"/>
        <v>199.38</v>
      </c>
      <c r="L534" s="158">
        <v>0</v>
      </c>
      <c r="M534" s="158">
        <f t="shared" si="148"/>
        <v>199.38</v>
      </c>
      <c r="N534" s="151"/>
    </row>
    <row r="535" spans="1:14" s="58" customFormat="1" ht="20.100000000000001" customHeight="1" outlineLevel="1">
      <c r="A535" s="15" t="s">
        <v>905</v>
      </c>
      <c r="B535" s="15">
        <v>97586</v>
      </c>
      <c r="C535" s="15" t="s">
        <v>84</v>
      </c>
      <c r="D535" s="57" t="s">
        <v>1008</v>
      </c>
      <c r="E535" s="15" t="s">
        <v>79</v>
      </c>
      <c r="F535" s="53">
        <v>8</v>
      </c>
      <c r="G535" s="155">
        <f t="shared" si="149"/>
        <v>83.304059999999993</v>
      </c>
      <c r="H535" s="156">
        <v>0</v>
      </c>
      <c r="I535" s="157">
        <f t="shared" si="147"/>
        <v>83.304059999999993</v>
      </c>
      <c r="J535" s="158">
        <v>115.22</v>
      </c>
      <c r="K535" s="158">
        <f t="shared" si="150"/>
        <v>921.76</v>
      </c>
      <c r="L535" s="158">
        <v>0</v>
      </c>
      <c r="M535" s="158">
        <f t="shared" si="148"/>
        <v>921.76</v>
      </c>
      <c r="N535" s="151"/>
    </row>
    <row r="536" spans="1:14" s="58" customFormat="1" ht="20.100000000000001" customHeight="1" outlineLevel="1">
      <c r="A536" s="15" t="s">
        <v>906</v>
      </c>
      <c r="B536" s="15" t="s">
        <v>1220</v>
      </c>
      <c r="C536" s="15" t="s">
        <v>106</v>
      </c>
      <c r="D536" s="57" t="s">
        <v>1009</v>
      </c>
      <c r="E536" s="15" t="s">
        <v>79</v>
      </c>
      <c r="F536" s="53">
        <v>17</v>
      </c>
      <c r="G536" s="155">
        <f t="shared" si="149"/>
        <v>80.816940000000002</v>
      </c>
      <c r="H536" s="156">
        <v>0</v>
      </c>
      <c r="I536" s="157">
        <f t="shared" si="147"/>
        <v>80.816940000000002</v>
      </c>
      <c r="J536" s="158">
        <v>111.78</v>
      </c>
      <c r="K536" s="158">
        <f t="shared" si="150"/>
        <v>1900.26</v>
      </c>
      <c r="L536" s="158">
        <v>0</v>
      </c>
      <c r="M536" s="158">
        <f t="shared" si="148"/>
        <v>1900.26</v>
      </c>
      <c r="N536" s="151"/>
    </row>
    <row r="537" spans="1:14" s="58" customFormat="1" ht="20.100000000000001" customHeight="1" outlineLevel="1">
      <c r="A537" s="15" t="s">
        <v>907</v>
      </c>
      <c r="B537" s="15" t="s">
        <v>1221</v>
      </c>
      <c r="C537" s="15" t="s">
        <v>106</v>
      </c>
      <c r="D537" s="57" t="s">
        <v>1007</v>
      </c>
      <c r="E537" s="15" t="s">
        <v>79</v>
      </c>
      <c r="F537" s="53">
        <v>103</v>
      </c>
      <c r="G537" s="155">
        <f t="shared" si="149"/>
        <v>111.68181</v>
      </c>
      <c r="H537" s="156">
        <v>0</v>
      </c>
      <c r="I537" s="157">
        <f t="shared" si="147"/>
        <v>111.68181</v>
      </c>
      <c r="J537" s="158">
        <v>154.47</v>
      </c>
      <c r="K537" s="158">
        <f t="shared" si="150"/>
        <v>15910.41</v>
      </c>
      <c r="L537" s="158">
        <v>0</v>
      </c>
      <c r="M537" s="158">
        <f t="shared" si="148"/>
        <v>15910.41</v>
      </c>
      <c r="N537" s="151"/>
    </row>
    <row r="538" spans="1:14" s="58" customFormat="1" ht="20.100000000000001" customHeight="1">
      <c r="A538" s="15" t="s">
        <v>908</v>
      </c>
      <c r="B538" s="15" t="s">
        <v>916</v>
      </c>
      <c r="C538" s="15" t="s">
        <v>106</v>
      </c>
      <c r="D538" s="57" t="s">
        <v>1164</v>
      </c>
      <c r="E538" s="15" t="s">
        <v>79</v>
      </c>
      <c r="F538" s="53">
        <v>40</v>
      </c>
      <c r="G538" s="155">
        <f t="shared" si="149"/>
        <v>111.45045</v>
      </c>
      <c r="H538" s="156">
        <v>0</v>
      </c>
      <c r="I538" s="157">
        <f t="shared" si="147"/>
        <v>111.45045</v>
      </c>
      <c r="J538" s="158">
        <v>154.15</v>
      </c>
      <c r="K538" s="158">
        <f t="shared" si="150"/>
        <v>6166</v>
      </c>
      <c r="L538" s="158">
        <v>0</v>
      </c>
      <c r="M538" s="158">
        <f t="shared" si="148"/>
        <v>6166</v>
      </c>
      <c r="N538" s="151"/>
    </row>
    <row r="539" spans="1:14" s="58" customFormat="1" ht="20.100000000000001" customHeight="1">
      <c r="A539" s="15" t="s">
        <v>909</v>
      </c>
      <c r="B539" s="15" t="s">
        <v>917</v>
      </c>
      <c r="C539" s="15" t="s">
        <v>106</v>
      </c>
      <c r="D539" s="57" t="s">
        <v>312</v>
      </c>
      <c r="E539" s="15" t="s">
        <v>79</v>
      </c>
      <c r="F539" s="53">
        <v>9</v>
      </c>
      <c r="G539" s="155">
        <f t="shared" si="149"/>
        <v>153.8544</v>
      </c>
      <c r="H539" s="156">
        <v>0</v>
      </c>
      <c r="I539" s="157">
        <f t="shared" si="147"/>
        <v>153.8544</v>
      </c>
      <c r="J539" s="158">
        <v>212.8</v>
      </c>
      <c r="K539" s="158">
        <f t="shared" si="150"/>
        <v>1915.2</v>
      </c>
      <c r="L539" s="158">
        <v>0</v>
      </c>
      <c r="M539" s="158">
        <f t="shared" si="148"/>
        <v>1915.2</v>
      </c>
      <c r="N539" s="151"/>
    </row>
    <row r="540" spans="1:14" s="58" customFormat="1" ht="20.100000000000001" customHeight="1">
      <c r="A540" s="15" t="s">
        <v>910</v>
      </c>
      <c r="B540" s="15" t="s">
        <v>272</v>
      </c>
      <c r="C540" s="15" t="s">
        <v>106</v>
      </c>
      <c r="D540" s="57" t="s">
        <v>38</v>
      </c>
      <c r="E540" s="31" t="s">
        <v>79</v>
      </c>
      <c r="F540" s="53">
        <v>4</v>
      </c>
      <c r="G540" s="155">
        <f t="shared" si="149"/>
        <v>433.62647999999996</v>
      </c>
      <c r="H540" s="156">
        <v>0</v>
      </c>
      <c r="I540" s="157">
        <f t="shared" si="147"/>
        <v>433.62647999999996</v>
      </c>
      <c r="J540" s="158">
        <v>599.76</v>
      </c>
      <c r="K540" s="158">
        <f t="shared" si="150"/>
        <v>2399.04</v>
      </c>
      <c r="L540" s="158">
        <v>0</v>
      </c>
      <c r="M540" s="158">
        <f t="shared" si="148"/>
        <v>2399.04</v>
      </c>
      <c r="N540" s="151"/>
    </row>
    <row r="541" spans="1:14" s="58" customFormat="1" ht="20.100000000000001" customHeight="1">
      <c r="A541" s="15" t="s">
        <v>911</v>
      </c>
      <c r="B541" s="15" t="s">
        <v>272</v>
      </c>
      <c r="C541" s="15" t="s">
        <v>106</v>
      </c>
      <c r="D541" s="57" t="s">
        <v>287</v>
      </c>
      <c r="E541" s="31" t="s">
        <v>79</v>
      </c>
      <c r="F541" s="53">
        <v>1</v>
      </c>
      <c r="G541" s="155">
        <f t="shared" si="149"/>
        <v>433.62647999999996</v>
      </c>
      <c r="H541" s="156">
        <v>0</v>
      </c>
      <c r="I541" s="157">
        <f t="shared" si="147"/>
        <v>433.62647999999996</v>
      </c>
      <c r="J541" s="158">
        <v>599.76</v>
      </c>
      <c r="K541" s="158">
        <f t="shared" si="150"/>
        <v>599.76</v>
      </c>
      <c r="L541" s="158">
        <v>0</v>
      </c>
      <c r="M541" s="158">
        <f t="shared" si="148"/>
        <v>599.76</v>
      </c>
      <c r="N541" s="151"/>
    </row>
    <row r="542" spans="1:14" s="58" customFormat="1" ht="20.100000000000001" customHeight="1">
      <c r="A542" s="15" t="s">
        <v>912</v>
      </c>
      <c r="B542" s="15" t="s">
        <v>1222</v>
      </c>
      <c r="C542" s="15" t="s">
        <v>106</v>
      </c>
      <c r="D542" s="57" t="s">
        <v>311</v>
      </c>
      <c r="E542" s="31" t="s">
        <v>79</v>
      </c>
      <c r="F542" s="53">
        <v>18</v>
      </c>
      <c r="G542" s="155">
        <f t="shared" si="149"/>
        <v>108.65966999999999</v>
      </c>
      <c r="H542" s="156">
        <v>0</v>
      </c>
      <c r="I542" s="157">
        <f t="shared" si="147"/>
        <v>108.65966999999999</v>
      </c>
      <c r="J542" s="158">
        <v>150.29</v>
      </c>
      <c r="K542" s="158">
        <f t="shared" si="150"/>
        <v>2705.22</v>
      </c>
      <c r="L542" s="158">
        <v>0</v>
      </c>
      <c r="M542" s="158">
        <f t="shared" si="148"/>
        <v>2705.22</v>
      </c>
      <c r="N542" s="151"/>
    </row>
    <row r="543" spans="1:14" s="58" customFormat="1" ht="20.100000000000001" customHeight="1">
      <c r="A543" s="64"/>
      <c r="B543" s="65"/>
      <c r="C543" s="65"/>
      <c r="D543" s="65"/>
      <c r="E543" s="65"/>
      <c r="F543" s="76"/>
      <c r="G543" s="76"/>
      <c r="H543" s="76"/>
      <c r="I543" s="77" t="s">
        <v>210</v>
      </c>
      <c r="J543" s="75"/>
      <c r="K543" s="75">
        <f>SUM(K457:K542)</f>
        <v>175227.88700000002</v>
      </c>
      <c r="L543" s="75">
        <f t="shared" ref="L543:M543" si="151">SUM(L457:L542)</f>
        <v>0</v>
      </c>
      <c r="M543" s="75">
        <f t="shared" si="151"/>
        <v>175227.88700000002</v>
      </c>
      <c r="N543" s="151"/>
    </row>
    <row r="544" spans="1:14" s="58" customFormat="1" ht="20.100000000000001" customHeight="1">
      <c r="A544" s="59"/>
      <c r="B544" s="59"/>
      <c r="C544" s="59"/>
      <c r="D544" s="24"/>
      <c r="E544" s="59"/>
      <c r="F544" s="42"/>
      <c r="G544" s="42"/>
      <c r="H544" s="42"/>
      <c r="I544" s="41"/>
      <c r="J544" s="8"/>
      <c r="K544" s="8"/>
      <c r="L544" s="8"/>
      <c r="M544" s="8"/>
      <c r="N544" s="151"/>
    </row>
    <row r="545" spans="1:14" s="58" customFormat="1" ht="20.100000000000001" customHeight="1">
      <c r="A545" s="36">
        <v>19</v>
      </c>
      <c r="B545" s="36"/>
      <c r="C545" s="36"/>
      <c r="D545" s="34" t="s">
        <v>247</v>
      </c>
      <c r="E545" s="35"/>
      <c r="F545" s="80"/>
      <c r="G545" s="80"/>
      <c r="H545" s="80"/>
      <c r="I545" s="80"/>
      <c r="J545" s="81"/>
      <c r="K545" s="74"/>
      <c r="L545" s="74"/>
      <c r="M545" s="74"/>
      <c r="N545" s="151"/>
    </row>
    <row r="546" spans="1:14" s="58" customFormat="1" ht="20.100000000000001" customHeight="1">
      <c r="A546" s="26" t="s">
        <v>23</v>
      </c>
      <c r="B546" s="62">
        <v>89865</v>
      </c>
      <c r="C546" s="26" t="s">
        <v>84</v>
      </c>
      <c r="D546" s="25" t="s">
        <v>652</v>
      </c>
      <c r="E546" s="26" t="s">
        <v>97</v>
      </c>
      <c r="F546" s="53">
        <v>153.38999999999999</v>
      </c>
      <c r="G546" s="155">
        <f t="shared" ref="G546" si="152">(I546*65%)</f>
        <v>2.0348834999999998</v>
      </c>
      <c r="H546" s="156">
        <f t="shared" ref="H546:H549" si="153">(I546*35%)</f>
        <v>1.0957064999999999</v>
      </c>
      <c r="I546" s="157">
        <f t="shared" ref="I546:I549" si="154">J546*(1-$J$10)</f>
        <v>3.1305899999999998</v>
      </c>
      <c r="J546" s="158">
        <v>4.33</v>
      </c>
      <c r="K546" s="158">
        <f>J546*F546</f>
        <v>664.17869999999994</v>
      </c>
      <c r="L546" s="158">
        <v>0</v>
      </c>
      <c r="M546" s="158">
        <f>K546</f>
        <v>664.17869999999994</v>
      </c>
      <c r="N546" s="151"/>
    </row>
    <row r="547" spans="1:14" s="58" customFormat="1" ht="20.100000000000001" customHeight="1">
      <c r="A547" s="26" t="s">
        <v>651</v>
      </c>
      <c r="B547" s="62">
        <v>89485</v>
      </c>
      <c r="C547" s="62" t="s">
        <v>84</v>
      </c>
      <c r="D547" s="63" t="s">
        <v>653</v>
      </c>
      <c r="E547" s="62" t="s">
        <v>79</v>
      </c>
      <c r="F547" s="53">
        <v>23</v>
      </c>
      <c r="G547" s="155">
        <f t="shared" ref="G547:G549" si="155">(I547*65%)</f>
        <v>2.0066864999999998</v>
      </c>
      <c r="H547" s="156">
        <f t="shared" si="153"/>
        <v>1.0805234999999997</v>
      </c>
      <c r="I547" s="157">
        <f t="shared" si="154"/>
        <v>3.0872099999999998</v>
      </c>
      <c r="J547" s="158">
        <v>4.2699999999999996</v>
      </c>
      <c r="K547" s="158">
        <f>J547*F547</f>
        <v>98.21</v>
      </c>
      <c r="L547" s="158">
        <v>0</v>
      </c>
      <c r="M547" s="158">
        <f t="shared" ref="M547:M549" si="156">K547</f>
        <v>98.21</v>
      </c>
      <c r="N547" s="151"/>
    </row>
    <row r="548" spans="1:14" s="58" customFormat="1" ht="20.100000000000001" customHeight="1">
      <c r="A548" s="26" t="s">
        <v>921</v>
      </c>
      <c r="B548" s="62">
        <v>89866</v>
      </c>
      <c r="C548" s="62" t="s">
        <v>84</v>
      </c>
      <c r="D548" s="63" t="s">
        <v>969</v>
      </c>
      <c r="E548" s="62" t="s">
        <v>79</v>
      </c>
      <c r="F548" s="53">
        <v>28</v>
      </c>
      <c r="G548" s="155">
        <f t="shared" si="155"/>
        <v>1.9502925000000002</v>
      </c>
      <c r="H548" s="156">
        <f t="shared" si="153"/>
        <v>1.0501575000000001</v>
      </c>
      <c r="I548" s="157">
        <f t="shared" si="154"/>
        <v>3.0004500000000003</v>
      </c>
      <c r="J548" s="158">
        <v>4.1500000000000004</v>
      </c>
      <c r="K548" s="158">
        <f>J548*F548</f>
        <v>116.20000000000002</v>
      </c>
      <c r="L548" s="158">
        <v>0</v>
      </c>
      <c r="M548" s="158">
        <f t="shared" si="156"/>
        <v>116.20000000000002</v>
      </c>
      <c r="N548" s="151"/>
    </row>
    <row r="549" spans="1:14" s="58" customFormat="1" ht="20.100000000000001" customHeight="1">
      <c r="A549" s="26" t="s">
        <v>922</v>
      </c>
      <c r="B549" s="62">
        <v>72285</v>
      </c>
      <c r="C549" s="62" t="s">
        <v>84</v>
      </c>
      <c r="D549" s="63" t="s">
        <v>970</v>
      </c>
      <c r="E549" s="62" t="s">
        <v>79</v>
      </c>
      <c r="F549" s="53">
        <v>7</v>
      </c>
      <c r="G549" s="155">
        <f t="shared" si="155"/>
        <v>37.835674500000003</v>
      </c>
      <c r="H549" s="156">
        <f t="shared" si="153"/>
        <v>20.3730555</v>
      </c>
      <c r="I549" s="157">
        <f t="shared" si="154"/>
        <v>58.208730000000003</v>
      </c>
      <c r="J549" s="158">
        <v>80.510000000000005</v>
      </c>
      <c r="K549" s="158">
        <f>J549*F549</f>
        <v>563.57000000000005</v>
      </c>
      <c r="L549" s="158">
        <v>0</v>
      </c>
      <c r="M549" s="158">
        <f t="shared" si="156"/>
        <v>563.57000000000005</v>
      </c>
      <c r="N549" s="151"/>
    </row>
    <row r="550" spans="1:14" s="58" customFormat="1" ht="20.100000000000001" customHeight="1">
      <c r="A550" s="64"/>
      <c r="B550" s="65"/>
      <c r="C550" s="65"/>
      <c r="D550" s="65"/>
      <c r="E550" s="65"/>
      <c r="F550" s="76"/>
      <c r="G550" s="76"/>
      <c r="H550" s="76"/>
      <c r="I550" s="77" t="s">
        <v>210</v>
      </c>
      <c r="J550" s="75"/>
      <c r="K550" s="75">
        <f>SUM(K546:K549)</f>
        <v>1442.1587</v>
      </c>
      <c r="L550" s="75">
        <f t="shared" ref="L550:M550" si="157">SUM(L546:L549)</f>
        <v>0</v>
      </c>
      <c r="M550" s="75">
        <f t="shared" si="157"/>
        <v>1442.1587</v>
      </c>
      <c r="N550" s="151"/>
    </row>
    <row r="551" spans="1:14" s="58" customFormat="1" ht="20.100000000000001" customHeight="1">
      <c r="A551" s="59"/>
      <c r="B551" s="59"/>
      <c r="C551" s="59"/>
      <c r="D551" s="24"/>
      <c r="E551" s="59"/>
      <c r="F551" s="42"/>
      <c r="G551" s="42"/>
      <c r="H551" s="42"/>
      <c r="I551" s="41"/>
      <c r="J551" s="8"/>
      <c r="K551" s="8"/>
      <c r="L551" s="8"/>
      <c r="M551" s="8"/>
      <c r="N551" s="151"/>
    </row>
    <row r="552" spans="1:14" s="58" customFormat="1" ht="20.100000000000001" customHeight="1">
      <c r="A552" s="36">
        <v>20</v>
      </c>
      <c r="B552" s="36"/>
      <c r="C552" s="36"/>
      <c r="D552" s="34" t="s">
        <v>10</v>
      </c>
      <c r="E552" s="35"/>
      <c r="F552" s="80"/>
      <c r="G552" s="80"/>
      <c r="H552" s="80"/>
      <c r="I552" s="80"/>
      <c r="J552" s="81"/>
      <c r="K552" s="74"/>
      <c r="L552" s="74"/>
      <c r="M552" s="74"/>
      <c r="N552" s="151"/>
    </row>
    <row r="553" spans="1:14" s="58" customFormat="1" ht="20.100000000000001" customHeight="1" outlineLevel="1">
      <c r="A553" s="38" t="s">
        <v>25</v>
      </c>
      <c r="B553" s="12"/>
      <c r="C553" s="12"/>
      <c r="D553" s="17" t="s">
        <v>39</v>
      </c>
      <c r="E553" s="25"/>
      <c r="F553" s="53"/>
      <c r="G553" s="53"/>
      <c r="H553" s="53"/>
      <c r="I553" s="82"/>
      <c r="J553" s="73"/>
      <c r="K553" s="73"/>
      <c r="L553" s="73"/>
      <c r="M553" s="73"/>
      <c r="N553" s="151"/>
    </row>
    <row r="554" spans="1:14" s="58" customFormat="1" ht="20.100000000000001" customHeight="1" outlineLevel="1">
      <c r="A554" s="26" t="s">
        <v>923</v>
      </c>
      <c r="B554" s="15">
        <v>98302</v>
      </c>
      <c r="C554" s="15" t="s">
        <v>84</v>
      </c>
      <c r="D554" s="16" t="s">
        <v>11</v>
      </c>
      <c r="E554" s="26" t="s">
        <v>12</v>
      </c>
      <c r="F554" s="53">
        <v>3</v>
      </c>
      <c r="G554" s="155">
        <f t="shared" ref="G554:G564" si="158">I554</f>
        <v>412.52933999999999</v>
      </c>
      <c r="H554" s="156">
        <v>0</v>
      </c>
      <c r="I554" s="157">
        <f t="shared" ref="I554:I583" si="159">J554*(1-$J$10)</f>
        <v>412.52933999999999</v>
      </c>
      <c r="J554" s="158">
        <v>570.58000000000004</v>
      </c>
      <c r="K554" s="158">
        <f t="shared" ref="K554:K564" si="160">J554*F554</f>
        <v>1711.7400000000002</v>
      </c>
      <c r="L554" s="158">
        <v>0</v>
      </c>
      <c r="M554" s="158">
        <f>K554</f>
        <v>1711.7400000000002</v>
      </c>
      <c r="N554" s="151"/>
    </row>
    <row r="555" spans="1:14" s="58" customFormat="1" ht="20.100000000000001" customHeight="1" outlineLevel="1">
      <c r="A555" s="26" t="s">
        <v>1132</v>
      </c>
      <c r="B555" s="15"/>
      <c r="C555" s="15" t="s">
        <v>1210</v>
      </c>
      <c r="D555" s="16" t="s">
        <v>669</v>
      </c>
      <c r="E555" s="26" t="s">
        <v>12</v>
      </c>
      <c r="F555" s="53">
        <v>1</v>
      </c>
      <c r="G555" s="155">
        <f t="shared" si="158"/>
        <v>495.31283999999999</v>
      </c>
      <c r="H555" s="156">
        <v>0</v>
      </c>
      <c r="I555" s="157">
        <f t="shared" si="159"/>
        <v>495.31283999999999</v>
      </c>
      <c r="J555" s="158">
        <v>685.08</v>
      </c>
      <c r="K555" s="158">
        <f t="shared" si="160"/>
        <v>685.08</v>
      </c>
      <c r="L555" s="158">
        <v>0</v>
      </c>
      <c r="M555" s="158">
        <f t="shared" ref="M555:M583" si="161">K555</f>
        <v>685.08</v>
      </c>
      <c r="N555" s="151"/>
    </row>
    <row r="556" spans="1:14" ht="20.100000000000001" customHeight="1" outlineLevel="1">
      <c r="A556" s="26" t="s">
        <v>1133</v>
      </c>
      <c r="B556" s="15" t="s">
        <v>919</v>
      </c>
      <c r="C556" s="15" t="s">
        <v>106</v>
      </c>
      <c r="D556" s="16" t="s">
        <v>682</v>
      </c>
      <c r="E556" s="26" t="s">
        <v>12</v>
      </c>
      <c r="F556" s="53">
        <v>2</v>
      </c>
      <c r="G556" s="155">
        <f t="shared" si="158"/>
        <v>19.636679999999998</v>
      </c>
      <c r="H556" s="156">
        <v>0</v>
      </c>
      <c r="I556" s="157">
        <f t="shared" si="159"/>
        <v>19.636679999999998</v>
      </c>
      <c r="J556" s="158">
        <v>27.16</v>
      </c>
      <c r="K556" s="158">
        <f t="shared" si="160"/>
        <v>54.32</v>
      </c>
      <c r="L556" s="158">
        <v>0</v>
      </c>
      <c r="M556" s="158">
        <f t="shared" si="161"/>
        <v>54.32</v>
      </c>
      <c r="N556" s="151"/>
    </row>
    <row r="557" spans="1:14" ht="20.100000000000001" customHeight="1" outlineLevel="1">
      <c r="A557" s="26" t="s">
        <v>1134</v>
      </c>
      <c r="B557" s="15" t="s">
        <v>919</v>
      </c>
      <c r="C557" s="15" t="s">
        <v>106</v>
      </c>
      <c r="D557" s="16" t="s">
        <v>13</v>
      </c>
      <c r="E557" s="26" t="s">
        <v>12</v>
      </c>
      <c r="F557" s="53">
        <v>1</v>
      </c>
      <c r="G557" s="155">
        <f t="shared" si="158"/>
        <v>19.636679999999998</v>
      </c>
      <c r="H557" s="156">
        <v>0</v>
      </c>
      <c r="I557" s="157">
        <f t="shared" si="159"/>
        <v>19.636679999999998</v>
      </c>
      <c r="J557" s="158">
        <v>27.16</v>
      </c>
      <c r="K557" s="158">
        <f t="shared" si="160"/>
        <v>27.16</v>
      </c>
      <c r="L557" s="158">
        <v>0</v>
      </c>
      <c r="M557" s="158">
        <f t="shared" si="161"/>
        <v>27.16</v>
      </c>
      <c r="N557" s="151"/>
    </row>
    <row r="558" spans="1:14" ht="20.100000000000001" customHeight="1" outlineLevel="1">
      <c r="A558" s="26" t="s">
        <v>1135</v>
      </c>
      <c r="B558" s="15" t="s">
        <v>919</v>
      </c>
      <c r="C558" s="15" t="s">
        <v>106</v>
      </c>
      <c r="D558" s="16" t="s">
        <v>683</v>
      </c>
      <c r="E558" s="26" t="s">
        <v>12</v>
      </c>
      <c r="F558" s="53">
        <v>2</v>
      </c>
      <c r="G558" s="155">
        <f t="shared" si="158"/>
        <v>19.636679999999998</v>
      </c>
      <c r="H558" s="156">
        <v>0</v>
      </c>
      <c r="I558" s="157">
        <f t="shared" si="159"/>
        <v>19.636679999999998</v>
      </c>
      <c r="J558" s="158">
        <v>27.16</v>
      </c>
      <c r="K558" s="158">
        <f t="shared" si="160"/>
        <v>54.32</v>
      </c>
      <c r="L558" s="158">
        <v>0</v>
      </c>
      <c r="M558" s="158">
        <f t="shared" si="161"/>
        <v>54.32</v>
      </c>
      <c r="N558" s="151"/>
    </row>
    <row r="559" spans="1:14" ht="20.100000000000001" customHeight="1" outlineLevel="1">
      <c r="A559" s="26" t="s">
        <v>1136</v>
      </c>
      <c r="B559" s="15" t="s">
        <v>919</v>
      </c>
      <c r="C559" s="15" t="s">
        <v>106</v>
      </c>
      <c r="D559" s="16" t="s">
        <v>14</v>
      </c>
      <c r="E559" s="26" t="s">
        <v>12</v>
      </c>
      <c r="F559" s="53">
        <v>1</v>
      </c>
      <c r="G559" s="155">
        <f t="shared" si="158"/>
        <v>19.636679999999998</v>
      </c>
      <c r="H559" s="156">
        <v>0</v>
      </c>
      <c r="I559" s="157">
        <f t="shared" si="159"/>
        <v>19.636679999999998</v>
      </c>
      <c r="J559" s="158">
        <v>27.16</v>
      </c>
      <c r="K559" s="158">
        <f t="shared" si="160"/>
        <v>27.16</v>
      </c>
      <c r="L559" s="158">
        <v>0</v>
      </c>
      <c r="M559" s="158">
        <f t="shared" si="161"/>
        <v>27.16</v>
      </c>
      <c r="N559" s="151"/>
    </row>
    <row r="560" spans="1:14" ht="20.100000000000001" customHeight="1" outlineLevel="1">
      <c r="A560" s="26" t="s">
        <v>1137</v>
      </c>
      <c r="B560" s="15"/>
      <c r="C560" s="15" t="s">
        <v>1210</v>
      </c>
      <c r="D560" s="16" t="s">
        <v>679</v>
      </c>
      <c r="E560" s="26" t="s">
        <v>12</v>
      </c>
      <c r="F560" s="53">
        <v>1</v>
      </c>
      <c r="G560" s="155">
        <f t="shared" si="158"/>
        <v>31.804770000000001</v>
      </c>
      <c r="H560" s="156">
        <v>0</v>
      </c>
      <c r="I560" s="157">
        <f t="shared" si="159"/>
        <v>31.804770000000001</v>
      </c>
      <c r="J560" s="158">
        <v>43.99</v>
      </c>
      <c r="K560" s="158">
        <f t="shared" si="160"/>
        <v>43.99</v>
      </c>
      <c r="L560" s="158">
        <v>0</v>
      </c>
      <c r="M560" s="158">
        <f t="shared" si="161"/>
        <v>43.99</v>
      </c>
      <c r="N560" s="151"/>
    </row>
    <row r="561" spans="1:14" ht="20.100000000000001" customHeight="1" outlineLevel="1">
      <c r="A561" s="26" t="s">
        <v>1138</v>
      </c>
      <c r="B561" s="15" t="s">
        <v>919</v>
      </c>
      <c r="C561" s="15" t="s">
        <v>106</v>
      </c>
      <c r="D561" s="16" t="s">
        <v>680</v>
      </c>
      <c r="E561" s="26" t="s">
        <v>12</v>
      </c>
      <c r="F561" s="53">
        <v>2</v>
      </c>
      <c r="G561" s="155">
        <f t="shared" si="158"/>
        <v>38.969699999999996</v>
      </c>
      <c r="H561" s="156">
        <v>0</v>
      </c>
      <c r="I561" s="157">
        <f t="shared" si="159"/>
        <v>38.969699999999996</v>
      </c>
      <c r="J561" s="158">
        <v>53.9</v>
      </c>
      <c r="K561" s="158">
        <f t="shared" si="160"/>
        <v>107.8</v>
      </c>
      <c r="L561" s="158">
        <v>0</v>
      </c>
      <c r="M561" s="158">
        <f t="shared" si="161"/>
        <v>107.8</v>
      </c>
      <c r="N561" s="151"/>
    </row>
    <row r="562" spans="1:14" ht="20.100000000000001" customHeight="1" outlineLevel="1">
      <c r="A562" s="26" t="s">
        <v>1139</v>
      </c>
      <c r="B562" s="15" t="s">
        <v>918</v>
      </c>
      <c r="C562" s="15" t="s">
        <v>106</v>
      </c>
      <c r="D562" s="16" t="s">
        <v>681</v>
      </c>
      <c r="E562" s="26" t="s">
        <v>12</v>
      </c>
      <c r="F562" s="53">
        <v>2</v>
      </c>
      <c r="G562" s="155">
        <f t="shared" si="158"/>
        <v>42.895589999999999</v>
      </c>
      <c r="H562" s="156">
        <v>0</v>
      </c>
      <c r="I562" s="157">
        <f t="shared" si="159"/>
        <v>42.895589999999999</v>
      </c>
      <c r="J562" s="158">
        <v>59.33</v>
      </c>
      <c r="K562" s="158">
        <f t="shared" si="160"/>
        <v>118.66</v>
      </c>
      <c r="L562" s="158">
        <v>0</v>
      </c>
      <c r="M562" s="158">
        <f t="shared" si="161"/>
        <v>118.66</v>
      </c>
      <c r="N562" s="151"/>
    </row>
    <row r="563" spans="1:14" ht="20.100000000000001" customHeight="1" outlineLevel="1">
      <c r="A563" s="26" t="s">
        <v>1140</v>
      </c>
      <c r="B563" s="196"/>
      <c r="C563" s="15" t="s">
        <v>1210</v>
      </c>
      <c r="D563" s="16" t="s">
        <v>988</v>
      </c>
      <c r="E563" s="26" t="s">
        <v>12</v>
      </c>
      <c r="F563" s="53">
        <v>1</v>
      </c>
      <c r="G563" s="155">
        <f t="shared" si="158"/>
        <v>260.80779000000001</v>
      </c>
      <c r="H563" s="156">
        <v>0</v>
      </c>
      <c r="I563" s="157">
        <f t="shared" si="159"/>
        <v>260.80779000000001</v>
      </c>
      <c r="J563" s="158">
        <v>360.73</v>
      </c>
      <c r="K563" s="158">
        <f t="shared" si="160"/>
        <v>360.73</v>
      </c>
      <c r="L563" s="158">
        <v>0</v>
      </c>
      <c r="M563" s="158">
        <f t="shared" si="161"/>
        <v>360.73</v>
      </c>
      <c r="N563" s="151"/>
    </row>
    <row r="564" spans="1:14" ht="20.100000000000001" customHeight="1" outlineLevel="1">
      <c r="A564" s="26" t="s">
        <v>1141</v>
      </c>
      <c r="B564" s="15"/>
      <c r="C564" s="15" t="s">
        <v>1210</v>
      </c>
      <c r="D564" s="16" t="s">
        <v>989</v>
      </c>
      <c r="E564" s="26" t="s">
        <v>12</v>
      </c>
      <c r="F564" s="53">
        <v>2</v>
      </c>
      <c r="G564" s="155">
        <f t="shared" si="158"/>
        <v>204.77529000000001</v>
      </c>
      <c r="H564" s="156">
        <v>0</v>
      </c>
      <c r="I564" s="157">
        <f t="shared" si="159"/>
        <v>204.77529000000001</v>
      </c>
      <c r="J564" s="158">
        <v>283.23</v>
      </c>
      <c r="K564" s="158">
        <f t="shared" si="160"/>
        <v>566.46</v>
      </c>
      <c r="L564" s="158">
        <v>0</v>
      </c>
      <c r="M564" s="158">
        <f t="shared" si="161"/>
        <v>566.46</v>
      </c>
      <c r="N564" s="151"/>
    </row>
    <row r="565" spans="1:14" ht="20.100000000000001" customHeight="1" outlineLevel="1">
      <c r="A565" s="38" t="s">
        <v>160</v>
      </c>
      <c r="B565" s="12"/>
      <c r="C565" s="12"/>
      <c r="D565" s="17" t="s">
        <v>40</v>
      </c>
      <c r="E565" s="63"/>
      <c r="F565" s="53"/>
      <c r="G565" s="155"/>
      <c r="H565" s="156"/>
      <c r="I565" s="157"/>
      <c r="J565" s="158"/>
      <c r="K565" s="158"/>
      <c r="L565" s="158"/>
      <c r="M565" s="158"/>
      <c r="N565" s="151"/>
    </row>
    <row r="566" spans="1:14" ht="20.100000000000001" customHeight="1" outlineLevel="1">
      <c r="A566" s="62" t="s">
        <v>924</v>
      </c>
      <c r="B566" s="15" t="s">
        <v>913</v>
      </c>
      <c r="C566" s="62" t="s">
        <v>106</v>
      </c>
      <c r="D566" s="57" t="s">
        <v>670</v>
      </c>
      <c r="E566" s="26" t="s">
        <v>97</v>
      </c>
      <c r="F566" s="53">
        <v>1268.5</v>
      </c>
      <c r="G566" s="155">
        <f>I566</f>
        <v>7.6999500000000003</v>
      </c>
      <c r="H566" s="156">
        <v>0</v>
      </c>
      <c r="I566" s="157">
        <f t="shared" si="159"/>
        <v>7.6999500000000003</v>
      </c>
      <c r="J566" s="158">
        <v>10.65</v>
      </c>
      <c r="K566" s="158">
        <f>J566*F566</f>
        <v>13509.525</v>
      </c>
      <c r="L566" s="158">
        <v>0</v>
      </c>
      <c r="M566" s="158">
        <f t="shared" si="161"/>
        <v>13509.525</v>
      </c>
      <c r="N566" s="151"/>
    </row>
    <row r="567" spans="1:14" ht="20.100000000000001" customHeight="1" outlineLevel="1">
      <c r="A567" s="62" t="s">
        <v>925</v>
      </c>
      <c r="B567" s="62" t="s">
        <v>271</v>
      </c>
      <c r="C567" s="62" t="s">
        <v>106</v>
      </c>
      <c r="D567" s="16" t="s">
        <v>41</v>
      </c>
      <c r="E567" s="26" t="s">
        <v>97</v>
      </c>
      <c r="F567" s="53">
        <v>341</v>
      </c>
      <c r="G567" s="155">
        <f>I567</f>
        <v>6.8395800000000007</v>
      </c>
      <c r="H567" s="156">
        <v>0</v>
      </c>
      <c r="I567" s="157">
        <f t="shared" si="159"/>
        <v>6.8395800000000007</v>
      </c>
      <c r="J567" s="158">
        <v>9.4600000000000009</v>
      </c>
      <c r="K567" s="158">
        <f>J567*F567</f>
        <v>3225.86</v>
      </c>
      <c r="L567" s="158">
        <v>0</v>
      </c>
      <c r="M567" s="158">
        <f t="shared" si="161"/>
        <v>3225.86</v>
      </c>
      <c r="N567" s="151"/>
    </row>
    <row r="568" spans="1:14" s="58" customFormat="1" ht="20.100000000000001" customHeight="1" outlineLevel="1">
      <c r="A568" s="38" t="s">
        <v>161</v>
      </c>
      <c r="B568" s="12"/>
      <c r="C568" s="12"/>
      <c r="D568" s="17" t="s">
        <v>42</v>
      </c>
      <c r="E568" s="63"/>
      <c r="F568" s="53"/>
      <c r="G568" s="155"/>
      <c r="H568" s="156"/>
      <c r="I568" s="157"/>
      <c r="J568" s="158"/>
      <c r="K568" s="158"/>
      <c r="L568" s="158"/>
      <c r="M568" s="158"/>
      <c r="N568" s="151"/>
    </row>
    <row r="569" spans="1:14" s="58" customFormat="1" ht="20.100000000000001" customHeight="1" outlineLevel="1">
      <c r="A569" s="26" t="s">
        <v>926</v>
      </c>
      <c r="B569" s="62" t="s">
        <v>1223</v>
      </c>
      <c r="C569" s="62" t="s">
        <v>106</v>
      </c>
      <c r="D569" s="57" t="s">
        <v>678</v>
      </c>
      <c r="E569" s="62" t="s">
        <v>12</v>
      </c>
      <c r="F569" s="53">
        <v>28</v>
      </c>
      <c r="G569" s="155">
        <f>I569</f>
        <v>14.01174</v>
      </c>
      <c r="H569" s="156">
        <v>0</v>
      </c>
      <c r="I569" s="157">
        <f t="shared" si="159"/>
        <v>14.01174</v>
      </c>
      <c r="J569" s="158">
        <v>19.38</v>
      </c>
      <c r="K569" s="158">
        <f>J569*F569</f>
        <v>542.64</v>
      </c>
      <c r="L569" s="158">
        <v>0</v>
      </c>
      <c r="M569" s="158">
        <f t="shared" si="161"/>
        <v>542.64</v>
      </c>
      <c r="N569" s="151"/>
    </row>
    <row r="570" spans="1:14" s="58" customFormat="1" ht="20.100000000000001" customHeight="1" outlineLevel="1">
      <c r="A570" s="38" t="s">
        <v>162</v>
      </c>
      <c r="B570" s="12"/>
      <c r="C570" s="12"/>
      <c r="D570" s="17" t="s">
        <v>43</v>
      </c>
      <c r="E570" s="63"/>
      <c r="F570" s="53"/>
      <c r="G570" s="155"/>
      <c r="H570" s="156"/>
      <c r="I570" s="157"/>
      <c r="J570" s="158"/>
      <c r="K570" s="158"/>
      <c r="L570" s="158"/>
      <c r="M570" s="158"/>
      <c r="N570" s="151"/>
    </row>
    <row r="571" spans="1:14" s="58" customFormat="1" ht="20.100000000000001" customHeight="1" outlineLevel="1">
      <c r="A571" s="26" t="s">
        <v>927</v>
      </c>
      <c r="B571" s="62">
        <v>98307</v>
      </c>
      <c r="C571" s="62" t="s">
        <v>84</v>
      </c>
      <c r="D571" s="16" t="s">
        <v>975</v>
      </c>
      <c r="E571" s="62" t="s">
        <v>12</v>
      </c>
      <c r="F571" s="53">
        <v>28</v>
      </c>
      <c r="G571" s="155">
        <f>I571</f>
        <v>20.142779999999998</v>
      </c>
      <c r="H571" s="156">
        <v>0</v>
      </c>
      <c r="I571" s="157">
        <f t="shared" si="159"/>
        <v>20.142779999999998</v>
      </c>
      <c r="J571" s="158">
        <v>27.86</v>
      </c>
      <c r="K571" s="158">
        <f>J571*F571</f>
        <v>780.07999999999993</v>
      </c>
      <c r="L571" s="158">
        <v>0</v>
      </c>
      <c r="M571" s="158">
        <f t="shared" si="161"/>
        <v>780.07999999999993</v>
      </c>
      <c r="N571" s="151"/>
    </row>
    <row r="572" spans="1:14" s="58" customFormat="1" ht="20.100000000000001" customHeight="1" outlineLevel="1">
      <c r="A572" s="26" t="s">
        <v>1142</v>
      </c>
      <c r="B572" s="62"/>
      <c r="C572" s="62" t="s">
        <v>1210</v>
      </c>
      <c r="D572" s="16" t="s">
        <v>976</v>
      </c>
      <c r="E572" s="62" t="s">
        <v>12</v>
      </c>
      <c r="F572" s="53">
        <v>14</v>
      </c>
      <c r="G572" s="155">
        <f>I572</f>
        <v>22.174410000000002</v>
      </c>
      <c r="H572" s="156">
        <v>0</v>
      </c>
      <c r="I572" s="157">
        <f t="shared" si="159"/>
        <v>22.174410000000002</v>
      </c>
      <c r="J572" s="158">
        <v>30.67</v>
      </c>
      <c r="K572" s="158">
        <f>J572*F572</f>
        <v>429.38</v>
      </c>
      <c r="L572" s="158">
        <v>0</v>
      </c>
      <c r="M572" s="158">
        <f t="shared" si="161"/>
        <v>429.38</v>
      </c>
      <c r="N572" s="151"/>
    </row>
    <row r="573" spans="1:14" s="58" customFormat="1" ht="20.100000000000001" customHeight="1" outlineLevel="1">
      <c r="A573" s="26" t="s">
        <v>1143</v>
      </c>
      <c r="B573" s="62"/>
      <c r="C573" s="62" t="s">
        <v>1210</v>
      </c>
      <c r="D573" s="16" t="s">
        <v>1006</v>
      </c>
      <c r="E573" s="62" t="s">
        <v>12</v>
      </c>
      <c r="F573" s="53">
        <v>1</v>
      </c>
      <c r="G573" s="155">
        <f>I573</f>
        <v>1112.9355899999998</v>
      </c>
      <c r="H573" s="156">
        <v>0</v>
      </c>
      <c r="I573" s="157">
        <f t="shared" si="159"/>
        <v>1112.9355899999998</v>
      </c>
      <c r="J573" s="158">
        <v>1539.33</v>
      </c>
      <c r="K573" s="158">
        <f>J573*F573</f>
        <v>1539.33</v>
      </c>
      <c r="L573" s="158">
        <v>0</v>
      </c>
      <c r="M573" s="158">
        <f t="shared" si="161"/>
        <v>1539.33</v>
      </c>
      <c r="N573" s="151"/>
    </row>
    <row r="574" spans="1:14" s="58" customFormat="1" ht="20.100000000000001" customHeight="1" outlineLevel="1">
      <c r="A574" s="38" t="s">
        <v>163</v>
      </c>
      <c r="B574" s="12"/>
      <c r="C574" s="12"/>
      <c r="D574" s="17" t="s">
        <v>44</v>
      </c>
      <c r="E574" s="63"/>
      <c r="F574" s="53"/>
      <c r="G574" s="155"/>
      <c r="H574" s="156"/>
      <c r="I574" s="157"/>
      <c r="J574" s="158"/>
      <c r="K574" s="158"/>
      <c r="L574" s="158"/>
      <c r="M574" s="158"/>
      <c r="N574" s="151"/>
    </row>
    <row r="575" spans="1:14" s="58" customFormat="1" ht="20.100000000000001" customHeight="1" outlineLevel="1">
      <c r="A575" s="26" t="s">
        <v>928</v>
      </c>
      <c r="B575" s="62">
        <v>83446</v>
      </c>
      <c r="C575" s="62" t="s">
        <v>84</v>
      </c>
      <c r="D575" s="16" t="s">
        <v>167</v>
      </c>
      <c r="E575" s="62" t="s">
        <v>12</v>
      </c>
      <c r="F575" s="53">
        <v>5</v>
      </c>
      <c r="G575" s="155">
        <f t="shared" ref="G575:G583" si="162">(I575*65%)</f>
        <v>80.206366500000001</v>
      </c>
      <c r="H575" s="156">
        <f t="shared" ref="H575:H583" si="163">(I575*35%)</f>
        <v>43.188043499999992</v>
      </c>
      <c r="I575" s="157">
        <f t="shared" si="159"/>
        <v>123.39440999999999</v>
      </c>
      <c r="J575" s="158">
        <v>170.67</v>
      </c>
      <c r="K575" s="158">
        <f>J575*F575</f>
        <v>853.34999999999991</v>
      </c>
      <c r="L575" s="158">
        <v>0</v>
      </c>
      <c r="M575" s="158">
        <f t="shared" si="161"/>
        <v>853.34999999999991</v>
      </c>
      <c r="N575" s="151"/>
    </row>
    <row r="576" spans="1:14" s="58" customFormat="1" ht="20.100000000000001" customHeight="1" outlineLevel="1">
      <c r="A576" s="26" t="s">
        <v>1144</v>
      </c>
      <c r="B576" s="62">
        <v>91940</v>
      </c>
      <c r="C576" s="62" t="s">
        <v>84</v>
      </c>
      <c r="D576" s="16" t="s">
        <v>686</v>
      </c>
      <c r="E576" s="62" t="s">
        <v>12</v>
      </c>
      <c r="F576" s="53">
        <v>41</v>
      </c>
      <c r="G576" s="155">
        <f t="shared" si="162"/>
        <v>5.5078140000000007</v>
      </c>
      <c r="H576" s="156">
        <f t="shared" si="163"/>
        <v>2.9657460000000002</v>
      </c>
      <c r="I576" s="157">
        <f t="shared" si="159"/>
        <v>8.4735600000000009</v>
      </c>
      <c r="J576" s="158">
        <v>11.72</v>
      </c>
      <c r="K576" s="158">
        <f>J576*F576</f>
        <v>480.52000000000004</v>
      </c>
      <c r="L576" s="158">
        <v>0</v>
      </c>
      <c r="M576" s="158">
        <f t="shared" si="161"/>
        <v>480.52000000000004</v>
      </c>
      <c r="N576" s="151"/>
    </row>
    <row r="577" spans="1:14" s="58" customFormat="1" ht="20.100000000000001" customHeight="1" outlineLevel="1">
      <c r="A577" s="38" t="s">
        <v>164</v>
      </c>
      <c r="B577" s="12"/>
      <c r="C577" s="12"/>
      <c r="D577" s="13" t="s">
        <v>35</v>
      </c>
      <c r="E577" s="14"/>
      <c r="F577" s="53"/>
      <c r="G577" s="155"/>
      <c r="H577" s="156"/>
      <c r="I577" s="157"/>
      <c r="J577" s="158"/>
      <c r="K577" s="158"/>
      <c r="L577" s="158"/>
      <c r="M577" s="158"/>
      <c r="N577" s="151"/>
    </row>
    <row r="578" spans="1:14" s="58" customFormat="1" ht="20.100000000000001" customHeight="1" outlineLevel="1">
      <c r="A578" s="26" t="s">
        <v>929</v>
      </c>
      <c r="B578" s="62">
        <v>91836</v>
      </c>
      <c r="C578" s="62" t="s">
        <v>84</v>
      </c>
      <c r="D578" s="14" t="s">
        <v>684</v>
      </c>
      <c r="E578" s="62" t="s">
        <v>97</v>
      </c>
      <c r="F578" s="53">
        <v>1.3</v>
      </c>
      <c r="G578" s="155">
        <f t="shared" si="162"/>
        <v>3.8159939999999994</v>
      </c>
      <c r="H578" s="156">
        <f t="shared" si="163"/>
        <v>2.0547659999999994</v>
      </c>
      <c r="I578" s="157">
        <f t="shared" si="159"/>
        <v>5.8707599999999989</v>
      </c>
      <c r="J578" s="158">
        <v>8.1199999999999992</v>
      </c>
      <c r="K578" s="158">
        <f t="shared" ref="K578:K583" si="164">J578*F578</f>
        <v>10.555999999999999</v>
      </c>
      <c r="L578" s="158">
        <v>0</v>
      </c>
      <c r="M578" s="158">
        <f t="shared" si="161"/>
        <v>10.555999999999999</v>
      </c>
      <c r="N578" s="151"/>
    </row>
    <row r="579" spans="1:14" s="58" customFormat="1" ht="20.100000000000001" customHeight="1" outlineLevel="1">
      <c r="A579" s="26" t="s">
        <v>930</v>
      </c>
      <c r="B579" s="62">
        <v>91834</v>
      </c>
      <c r="C579" s="62" t="s">
        <v>84</v>
      </c>
      <c r="D579" s="14" t="s">
        <v>685</v>
      </c>
      <c r="E579" s="62" t="s">
        <v>97</v>
      </c>
      <c r="F579" s="53">
        <v>119.3</v>
      </c>
      <c r="G579" s="155">
        <f t="shared" si="162"/>
        <v>2.9606850000000002</v>
      </c>
      <c r="H579" s="156">
        <f t="shared" si="163"/>
        <v>1.5942149999999999</v>
      </c>
      <c r="I579" s="157">
        <f t="shared" si="159"/>
        <v>4.5548999999999999</v>
      </c>
      <c r="J579" s="158">
        <v>6.3</v>
      </c>
      <c r="K579" s="158">
        <f t="shared" si="164"/>
        <v>751.58999999999992</v>
      </c>
      <c r="L579" s="158">
        <v>0</v>
      </c>
      <c r="M579" s="158">
        <f t="shared" si="161"/>
        <v>751.58999999999992</v>
      </c>
      <c r="N579" s="151"/>
    </row>
    <row r="580" spans="1:14" s="58" customFormat="1" ht="20.100000000000001" customHeight="1" outlineLevel="1">
      <c r="A580" s="26" t="s">
        <v>931</v>
      </c>
      <c r="B580" s="62">
        <v>95750</v>
      </c>
      <c r="C580" s="62" t="s">
        <v>84</v>
      </c>
      <c r="D580" s="57" t="s">
        <v>973</v>
      </c>
      <c r="E580" s="62" t="s">
        <v>97</v>
      </c>
      <c r="F580" s="53">
        <v>50.4</v>
      </c>
      <c r="G580" s="155">
        <f t="shared" si="162"/>
        <v>12.683950499999998</v>
      </c>
      <c r="H580" s="156">
        <f t="shared" si="163"/>
        <v>6.8298194999999984</v>
      </c>
      <c r="I580" s="157">
        <f t="shared" si="159"/>
        <v>19.513769999999997</v>
      </c>
      <c r="J580" s="158">
        <v>26.99</v>
      </c>
      <c r="K580" s="158">
        <f t="shared" si="164"/>
        <v>1360.2959999999998</v>
      </c>
      <c r="L580" s="158">
        <v>0</v>
      </c>
      <c r="M580" s="158">
        <f t="shared" si="161"/>
        <v>1360.2959999999998</v>
      </c>
      <c r="N580" s="151"/>
    </row>
    <row r="581" spans="1:14" s="58" customFormat="1" ht="20.100000000000001" customHeight="1" outlineLevel="1">
      <c r="A581" s="26" t="s">
        <v>932</v>
      </c>
      <c r="B581" s="62">
        <v>95752</v>
      </c>
      <c r="C581" s="62" t="s">
        <v>84</v>
      </c>
      <c r="D581" s="57" t="s">
        <v>974</v>
      </c>
      <c r="E581" s="62" t="s">
        <v>97</v>
      </c>
      <c r="F581" s="53">
        <v>4.0999999999999996</v>
      </c>
      <c r="G581" s="155">
        <f t="shared" si="162"/>
        <v>27.727049999999998</v>
      </c>
      <c r="H581" s="156">
        <f t="shared" si="163"/>
        <v>14.929949999999998</v>
      </c>
      <c r="I581" s="157">
        <f t="shared" si="159"/>
        <v>42.656999999999996</v>
      </c>
      <c r="J581" s="158">
        <v>59</v>
      </c>
      <c r="K581" s="158">
        <f t="shared" si="164"/>
        <v>241.89999999999998</v>
      </c>
      <c r="L581" s="158">
        <v>0</v>
      </c>
      <c r="M581" s="158">
        <f t="shared" si="161"/>
        <v>241.89999999999998</v>
      </c>
      <c r="N581" s="151"/>
    </row>
    <row r="582" spans="1:14" s="58" customFormat="1" ht="20.100000000000001" customHeight="1" outlineLevel="1">
      <c r="A582" s="26" t="s">
        <v>1145</v>
      </c>
      <c r="B582" s="62">
        <v>95752</v>
      </c>
      <c r="C582" s="62" t="s">
        <v>84</v>
      </c>
      <c r="D582" s="57" t="s">
        <v>987</v>
      </c>
      <c r="E582" s="62" t="s">
        <v>97</v>
      </c>
      <c r="F582" s="53">
        <v>22</v>
      </c>
      <c r="G582" s="155">
        <f t="shared" si="162"/>
        <v>27.727049999999998</v>
      </c>
      <c r="H582" s="156">
        <f t="shared" si="163"/>
        <v>14.929949999999998</v>
      </c>
      <c r="I582" s="157">
        <f t="shared" si="159"/>
        <v>42.656999999999996</v>
      </c>
      <c r="J582" s="158">
        <v>59</v>
      </c>
      <c r="K582" s="158">
        <f t="shared" si="164"/>
        <v>1298</v>
      </c>
      <c r="L582" s="158">
        <v>0</v>
      </c>
      <c r="M582" s="158">
        <f t="shared" si="161"/>
        <v>1298</v>
      </c>
      <c r="N582" s="151"/>
    </row>
    <row r="583" spans="1:14" s="58" customFormat="1" ht="20.100000000000001" customHeight="1" outlineLevel="1">
      <c r="A583" s="26" t="s">
        <v>1146</v>
      </c>
      <c r="B583" s="15" t="s">
        <v>857</v>
      </c>
      <c r="C583" s="15" t="s">
        <v>106</v>
      </c>
      <c r="D583" s="57" t="s">
        <v>1005</v>
      </c>
      <c r="E583" s="62" t="s">
        <v>97</v>
      </c>
      <c r="F583" s="53">
        <v>77.739999999999995</v>
      </c>
      <c r="G583" s="155">
        <f t="shared" si="162"/>
        <v>29.968711500000001</v>
      </c>
      <c r="H583" s="156">
        <f t="shared" si="163"/>
        <v>16.136998500000001</v>
      </c>
      <c r="I583" s="157">
        <f t="shared" si="159"/>
        <v>46.105710000000002</v>
      </c>
      <c r="J583" s="158">
        <v>63.77</v>
      </c>
      <c r="K583" s="158">
        <f t="shared" si="164"/>
        <v>4957.4798000000001</v>
      </c>
      <c r="L583" s="158">
        <v>0</v>
      </c>
      <c r="M583" s="158">
        <f t="shared" si="161"/>
        <v>4957.4798000000001</v>
      </c>
      <c r="N583" s="151"/>
    </row>
    <row r="584" spans="1:14" s="58" customFormat="1" ht="20.100000000000001" customHeight="1" outlineLevel="1">
      <c r="A584" s="64"/>
      <c r="B584" s="65"/>
      <c r="C584" s="65"/>
      <c r="D584" s="65"/>
      <c r="E584" s="65"/>
      <c r="F584" s="76"/>
      <c r="G584" s="76"/>
      <c r="H584" s="76"/>
      <c r="I584" s="77" t="s">
        <v>210</v>
      </c>
      <c r="J584" s="75"/>
      <c r="K584" s="75">
        <f>SUM(K554:K583)</f>
        <v>33737.926800000001</v>
      </c>
      <c r="L584" s="75">
        <f t="shared" ref="L584:M584" si="165">SUM(L554:L583)</f>
        <v>0</v>
      </c>
      <c r="M584" s="75">
        <f t="shared" si="165"/>
        <v>33737.926800000001</v>
      </c>
      <c r="N584" s="151"/>
    </row>
    <row r="585" spans="1:14" ht="20.100000000000001" customHeight="1">
      <c r="A585" s="59"/>
      <c r="B585" s="59"/>
      <c r="C585" s="59"/>
      <c r="D585" s="24"/>
      <c r="E585" s="59"/>
      <c r="F585" s="42"/>
      <c r="G585" s="42"/>
      <c r="H585" s="42"/>
      <c r="I585" s="41"/>
      <c r="J585" s="8"/>
      <c r="K585" s="8"/>
      <c r="L585" s="8"/>
      <c r="M585" s="8"/>
      <c r="N585" s="151"/>
    </row>
    <row r="586" spans="1:14" ht="20.100000000000001" customHeight="1">
      <c r="A586" s="36">
        <v>21</v>
      </c>
      <c r="B586" s="36"/>
      <c r="C586" s="36"/>
      <c r="D586" s="21" t="s">
        <v>208</v>
      </c>
      <c r="E586" s="36"/>
      <c r="F586" s="72"/>
      <c r="G586" s="72"/>
      <c r="H586" s="72"/>
      <c r="I586" s="74"/>
      <c r="J586" s="74"/>
      <c r="K586" s="74"/>
      <c r="L586" s="74"/>
      <c r="M586" s="74"/>
      <c r="N586" s="151"/>
    </row>
    <row r="587" spans="1:14" ht="20.100000000000001" customHeight="1" outlineLevel="1">
      <c r="A587" s="62" t="s">
        <v>26</v>
      </c>
      <c r="B587" s="62"/>
      <c r="C587" s="62" t="s">
        <v>1210</v>
      </c>
      <c r="D587" s="16" t="s">
        <v>1022</v>
      </c>
      <c r="E587" s="62" t="s">
        <v>79</v>
      </c>
      <c r="F587" s="53">
        <v>1</v>
      </c>
      <c r="G587" s="155">
        <f>I587</f>
        <v>1903.7602199999999</v>
      </c>
      <c r="H587" s="156">
        <v>0</v>
      </c>
      <c r="I587" s="157">
        <f t="shared" ref="I587:I590" si="166">J587*(1-$J$10)</f>
        <v>1903.7602199999999</v>
      </c>
      <c r="J587" s="158">
        <v>2633.14</v>
      </c>
      <c r="K587" s="158">
        <f>J587*F587</f>
        <v>2633.14</v>
      </c>
      <c r="L587" s="158">
        <v>0</v>
      </c>
      <c r="M587" s="158">
        <f>K587</f>
        <v>2633.14</v>
      </c>
      <c r="N587" s="151"/>
    </row>
    <row r="588" spans="1:14" ht="20.100000000000001" customHeight="1" outlineLevel="1">
      <c r="A588" s="62" t="s">
        <v>165</v>
      </c>
      <c r="B588" s="62"/>
      <c r="C588" s="62" t="s">
        <v>1210</v>
      </c>
      <c r="D588" s="16" t="s">
        <v>460</v>
      </c>
      <c r="E588" s="62" t="s">
        <v>97</v>
      </c>
      <c r="F588" s="53">
        <v>2.85</v>
      </c>
      <c r="G588" s="155">
        <f>I588</f>
        <v>219.57509999999999</v>
      </c>
      <c r="H588" s="156">
        <v>0</v>
      </c>
      <c r="I588" s="157">
        <f t="shared" si="166"/>
        <v>219.57509999999999</v>
      </c>
      <c r="J588" s="158">
        <v>303.7</v>
      </c>
      <c r="K588" s="158">
        <f>J588*F588</f>
        <v>865.54499999999996</v>
      </c>
      <c r="L588" s="158">
        <v>0</v>
      </c>
      <c r="M588" s="158">
        <f t="shared" ref="M588:M590" si="167">K588</f>
        <v>865.54499999999996</v>
      </c>
      <c r="N588" s="151"/>
    </row>
    <row r="589" spans="1:14" ht="20.100000000000001" customHeight="1" outlineLevel="1">
      <c r="A589" s="62" t="s">
        <v>166</v>
      </c>
      <c r="B589" s="62"/>
      <c r="C589" s="62" t="s">
        <v>1210</v>
      </c>
      <c r="D589" s="16" t="s">
        <v>461</v>
      </c>
      <c r="E589" s="62" t="s">
        <v>79</v>
      </c>
      <c r="F589" s="53">
        <v>1</v>
      </c>
      <c r="G589" s="155">
        <f>I589</f>
        <v>522.26627999999994</v>
      </c>
      <c r="H589" s="156">
        <v>0</v>
      </c>
      <c r="I589" s="157">
        <f t="shared" si="166"/>
        <v>522.26627999999994</v>
      </c>
      <c r="J589" s="158">
        <v>722.36</v>
      </c>
      <c r="K589" s="158">
        <f>J589*F589</f>
        <v>722.36</v>
      </c>
      <c r="L589" s="158">
        <v>0</v>
      </c>
      <c r="M589" s="158">
        <f t="shared" si="167"/>
        <v>722.36</v>
      </c>
      <c r="N589" s="151"/>
    </row>
    <row r="590" spans="1:14" ht="20.100000000000001" customHeight="1" outlineLevel="1">
      <c r="A590" s="62" t="s">
        <v>1160</v>
      </c>
      <c r="B590" s="62" t="s">
        <v>1224</v>
      </c>
      <c r="C590" s="62" t="s">
        <v>106</v>
      </c>
      <c r="D590" s="16" t="s">
        <v>1161</v>
      </c>
      <c r="E590" s="62" t="s">
        <v>79</v>
      </c>
      <c r="F590" s="53">
        <v>2</v>
      </c>
      <c r="G590" s="155">
        <f>I590</f>
        <v>163.49198999999999</v>
      </c>
      <c r="H590" s="156">
        <v>0</v>
      </c>
      <c r="I590" s="157">
        <f t="shared" si="166"/>
        <v>163.49198999999999</v>
      </c>
      <c r="J590" s="158">
        <v>226.13</v>
      </c>
      <c r="K590" s="158">
        <f>J590*F590</f>
        <v>452.26</v>
      </c>
      <c r="L590" s="158">
        <v>0</v>
      </c>
      <c r="M590" s="158">
        <f t="shared" si="167"/>
        <v>452.26</v>
      </c>
      <c r="N590" s="151"/>
    </row>
    <row r="591" spans="1:14" ht="20.100000000000001" customHeight="1" outlineLevel="1">
      <c r="A591" s="64"/>
      <c r="B591" s="65"/>
      <c r="C591" s="65"/>
      <c r="D591" s="65"/>
      <c r="E591" s="65"/>
      <c r="F591" s="76"/>
      <c r="G591" s="76"/>
      <c r="H591" s="76"/>
      <c r="I591" s="77" t="s">
        <v>210</v>
      </c>
      <c r="J591" s="75"/>
      <c r="K591" s="75">
        <f>SUM(K587:K590)</f>
        <v>4673.3050000000003</v>
      </c>
      <c r="L591" s="75">
        <f t="shared" ref="L591:M591" si="168">SUM(L587:L590)</f>
        <v>0</v>
      </c>
      <c r="M591" s="75">
        <f t="shared" si="168"/>
        <v>4673.3050000000003</v>
      </c>
      <c r="N591" s="151"/>
    </row>
    <row r="592" spans="1:14" ht="20.100000000000001" customHeight="1">
      <c r="A592" s="59"/>
      <c r="B592" s="59"/>
      <c r="C592" s="59"/>
      <c r="D592" s="24"/>
      <c r="E592" s="59"/>
      <c r="F592" s="42"/>
      <c r="G592" s="42"/>
      <c r="H592" s="42"/>
      <c r="I592" s="41"/>
      <c r="J592" s="8"/>
      <c r="K592" s="8"/>
      <c r="L592" s="8"/>
      <c r="M592" s="8"/>
      <c r="N592" s="151"/>
    </row>
    <row r="593" spans="1:14" ht="20.100000000000001" customHeight="1" collapsed="1">
      <c r="A593" s="37">
        <v>22</v>
      </c>
      <c r="B593" s="36"/>
      <c r="C593" s="36"/>
      <c r="D593" s="21" t="s">
        <v>24</v>
      </c>
      <c r="E593" s="21"/>
      <c r="F593" s="70"/>
      <c r="G593" s="70"/>
      <c r="H593" s="70"/>
      <c r="I593" s="70"/>
      <c r="J593" s="70"/>
      <c r="K593" s="74"/>
      <c r="L593" s="74"/>
      <c r="M593" s="74"/>
      <c r="N593" s="151"/>
    </row>
    <row r="594" spans="1:14" s="58" customFormat="1" ht="20.100000000000001" customHeight="1" outlineLevel="1">
      <c r="A594" s="62" t="s">
        <v>172</v>
      </c>
      <c r="B594" s="62">
        <v>96989</v>
      </c>
      <c r="C594" s="62" t="s">
        <v>84</v>
      </c>
      <c r="D594" s="57" t="s">
        <v>67</v>
      </c>
      <c r="E594" s="26" t="s">
        <v>97</v>
      </c>
      <c r="F594" s="53">
        <v>3</v>
      </c>
      <c r="G594" s="155">
        <f t="shared" ref="G594" si="169">(I594*65%)</f>
        <v>27.628360499999999</v>
      </c>
      <c r="H594" s="156">
        <f t="shared" ref="H594:H606" si="170">(I594*35%)</f>
        <v>14.876809499999998</v>
      </c>
      <c r="I594" s="157">
        <f t="shared" ref="I594:I606" si="171">J594*(1-$J$10)</f>
        <v>42.50517</v>
      </c>
      <c r="J594" s="158">
        <v>58.79</v>
      </c>
      <c r="K594" s="158">
        <f t="shared" ref="K594:K606" si="172">J594*F594</f>
        <v>176.37</v>
      </c>
      <c r="L594" s="158">
        <v>0</v>
      </c>
      <c r="M594" s="158">
        <f>K594</f>
        <v>176.37</v>
      </c>
      <c r="N594" s="151"/>
    </row>
    <row r="595" spans="1:14" s="58" customFormat="1" ht="20.100000000000001" customHeight="1" outlineLevel="1">
      <c r="A595" s="62" t="s">
        <v>173</v>
      </c>
      <c r="B595" s="62" t="s">
        <v>458</v>
      </c>
      <c r="C595" s="194" t="s">
        <v>106</v>
      </c>
      <c r="D595" s="14" t="s">
        <v>151</v>
      </c>
      <c r="E595" s="198" t="s">
        <v>97</v>
      </c>
      <c r="F595" s="53">
        <v>42</v>
      </c>
      <c r="G595" s="155">
        <f t="shared" ref="G595:G606" si="173">(I595*65%)</f>
        <v>4.0650674999999996</v>
      </c>
      <c r="H595" s="156">
        <f t="shared" si="170"/>
        <v>2.1888824999999996</v>
      </c>
      <c r="I595" s="157">
        <f t="shared" si="171"/>
        <v>6.2539499999999997</v>
      </c>
      <c r="J595" s="158">
        <v>8.65</v>
      </c>
      <c r="K595" s="158">
        <f t="shared" si="172"/>
        <v>363.3</v>
      </c>
      <c r="L595" s="158">
        <v>0</v>
      </c>
      <c r="M595" s="158">
        <f t="shared" ref="M595:M606" si="174">K595</f>
        <v>363.3</v>
      </c>
      <c r="N595" s="151"/>
    </row>
    <row r="596" spans="1:14" s="58" customFormat="1" ht="20.100000000000001" customHeight="1" outlineLevel="1">
      <c r="A596" s="62" t="s">
        <v>175</v>
      </c>
      <c r="B596" s="62" t="s">
        <v>1225</v>
      </c>
      <c r="C596" s="194" t="s">
        <v>84</v>
      </c>
      <c r="D596" s="14" t="s">
        <v>949</v>
      </c>
      <c r="E596" s="26" t="s">
        <v>79</v>
      </c>
      <c r="F596" s="53">
        <v>12</v>
      </c>
      <c r="G596" s="155">
        <f>I596</f>
        <v>26.722079999999998</v>
      </c>
      <c r="H596" s="156">
        <v>0</v>
      </c>
      <c r="I596" s="157">
        <f t="shared" si="171"/>
        <v>26.722079999999998</v>
      </c>
      <c r="J596" s="158">
        <v>36.96</v>
      </c>
      <c r="K596" s="158">
        <f t="shared" si="172"/>
        <v>443.52</v>
      </c>
      <c r="L596" s="158">
        <v>0</v>
      </c>
      <c r="M596" s="158">
        <f t="shared" si="174"/>
        <v>443.52</v>
      </c>
      <c r="N596" s="151"/>
    </row>
    <row r="597" spans="1:14" s="58" customFormat="1" ht="20.100000000000001" customHeight="1" outlineLevel="1">
      <c r="A597" s="62" t="s">
        <v>188</v>
      </c>
      <c r="B597" s="62"/>
      <c r="C597" s="62" t="s">
        <v>1210</v>
      </c>
      <c r="D597" s="14" t="s">
        <v>459</v>
      </c>
      <c r="E597" s="26" t="s">
        <v>269</v>
      </c>
      <c r="F597" s="53">
        <v>24</v>
      </c>
      <c r="G597" s="155">
        <f>I597</f>
        <v>2.2051499999999997</v>
      </c>
      <c r="H597" s="156">
        <v>0</v>
      </c>
      <c r="I597" s="157">
        <f t="shared" si="171"/>
        <v>2.2051499999999997</v>
      </c>
      <c r="J597" s="158">
        <v>3.05</v>
      </c>
      <c r="K597" s="158">
        <f t="shared" si="172"/>
        <v>73.199999999999989</v>
      </c>
      <c r="L597" s="158">
        <v>0</v>
      </c>
      <c r="M597" s="158">
        <f t="shared" si="174"/>
        <v>73.199999999999989</v>
      </c>
      <c r="N597" s="151"/>
    </row>
    <row r="598" spans="1:14" s="58" customFormat="1" ht="20.100000000000001" customHeight="1" outlineLevel="1">
      <c r="A598" s="62" t="s">
        <v>189</v>
      </c>
      <c r="B598" s="62"/>
      <c r="C598" s="62" t="s">
        <v>1210</v>
      </c>
      <c r="D598" s="14" t="s">
        <v>344</v>
      </c>
      <c r="E598" s="26" t="s">
        <v>79</v>
      </c>
      <c r="F598" s="53">
        <v>24</v>
      </c>
      <c r="G598" s="155">
        <f>I598</f>
        <v>1.0122</v>
      </c>
      <c r="H598" s="156">
        <v>0</v>
      </c>
      <c r="I598" s="157">
        <f t="shared" si="171"/>
        <v>1.0122</v>
      </c>
      <c r="J598" s="158">
        <v>1.4</v>
      </c>
      <c r="K598" s="158">
        <f t="shared" si="172"/>
        <v>33.599999999999994</v>
      </c>
      <c r="L598" s="158">
        <v>0</v>
      </c>
      <c r="M598" s="158">
        <f t="shared" si="174"/>
        <v>33.599999999999994</v>
      </c>
      <c r="N598" s="151"/>
    </row>
    <row r="599" spans="1:14" s="58" customFormat="1" ht="30" customHeight="1" outlineLevel="1">
      <c r="A599" s="62" t="s">
        <v>248</v>
      </c>
      <c r="B599" s="62"/>
      <c r="C599" s="62" t="s">
        <v>1210</v>
      </c>
      <c r="D599" s="57" t="s">
        <v>347</v>
      </c>
      <c r="E599" s="26" t="s">
        <v>79</v>
      </c>
      <c r="F599" s="53">
        <v>1</v>
      </c>
      <c r="G599" s="155">
        <f>I599</f>
        <v>183.55524</v>
      </c>
      <c r="H599" s="156">
        <v>0</v>
      </c>
      <c r="I599" s="157">
        <f t="shared" si="171"/>
        <v>183.55524</v>
      </c>
      <c r="J599" s="158">
        <v>253.88</v>
      </c>
      <c r="K599" s="158">
        <f t="shared" si="172"/>
        <v>253.88</v>
      </c>
      <c r="L599" s="158">
        <v>0</v>
      </c>
      <c r="M599" s="158">
        <f t="shared" si="174"/>
        <v>253.88</v>
      </c>
      <c r="N599" s="151"/>
    </row>
    <row r="600" spans="1:14" s="58" customFormat="1" ht="20.100000000000001" customHeight="1" outlineLevel="1">
      <c r="A600" s="62" t="s">
        <v>249</v>
      </c>
      <c r="B600" s="62">
        <v>93358</v>
      </c>
      <c r="C600" s="194" t="s">
        <v>84</v>
      </c>
      <c r="D600" s="57" t="s">
        <v>457</v>
      </c>
      <c r="E600" s="26" t="s">
        <v>82</v>
      </c>
      <c r="F600" s="53">
        <v>39</v>
      </c>
      <c r="G600" s="155">
        <f t="shared" si="173"/>
        <v>1.6871205</v>
      </c>
      <c r="H600" s="156">
        <f t="shared" si="170"/>
        <v>0.90844949999999991</v>
      </c>
      <c r="I600" s="157">
        <f t="shared" si="171"/>
        <v>2.5955699999999999</v>
      </c>
      <c r="J600" s="158">
        <v>3.59</v>
      </c>
      <c r="K600" s="158">
        <f t="shared" si="172"/>
        <v>140.01</v>
      </c>
      <c r="L600" s="158">
        <v>0</v>
      </c>
      <c r="M600" s="158">
        <f t="shared" si="174"/>
        <v>140.01</v>
      </c>
      <c r="N600" s="151"/>
    </row>
    <row r="601" spans="1:14" s="58" customFormat="1" ht="20.100000000000001" customHeight="1" outlineLevel="1">
      <c r="A601" s="62" t="s">
        <v>250</v>
      </c>
      <c r="B601" s="26">
        <v>96985</v>
      </c>
      <c r="C601" s="26" t="s">
        <v>84</v>
      </c>
      <c r="D601" s="27" t="s">
        <v>345</v>
      </c>
      <c r="E601" s="26" t="s">
        <v>79</v>
      </c>
      <c r="F601" s="53">
        <v>13</v>
      </c>
      <c r="G601" s="155">
        <f>I601</f>
        <v>44.1753</v>
      </c>
      <c r="H601" s="156">
        <v>0</v>
      </c>
      <c r="I601" s="157">
        <f t="shared" si="171"/>
        <v>44.1753</v>
      </c>
      <c r="J601" s="158">
        <v>61.1</v>
      </c>
      <c r="K601" s="158">
        <f t="shared" si="172"/>
        <v>794.30000000000007</v>
      </c>
      <c r="L601" s="158">
        <v>0</v>
      </c>
      <c r="M601" s="158">
        <f t="shared" si="174"/>
        <v>794.30000000000007</v>
      </c>
      <c r="N601" s="151"/>
    </row>
    <row r="602" spans="1:14" s="58" customFormat="1" ht="20.100000000000001" customHeight="1" outlineLevel="1">
      <c r="A602" s="62" t="s">
        <v>251</v>
      </c>
      <c r="B602" s="26">
        <v>96971</v>
      </c>
      <c r="C602" s="26" t="s">
        <v>84</v>
      </c>
      <c r="D602" s="27" t="s">
        <v>993</v>
      </c>
      <c r="E602" s="26" t="s">
        <v>97</v>
      </c>
      <c r="F602" s="53">
        <v>5</v>
      </c>
      <c r="G602" s="155">
        <f t="shared" si="173"/>
        <v>6.1751430000000003</v>
      </c>
      <c r="H602" s="156">
        <f t="shared" si="170"/>
        <v>3.3250769999999998</v>
      </c>
      <c r="I602" s="157">
        <f t="shared" si="171"/>
        <v>9.5002200000000006</v>
      </c>
      <c r="J602" s="158">
        <v>13.14</v>
      </c>
      <c r="K602" s="158">
        <f t="shared" si="172"/>
        <v>65.7</v>
      </c>
      <c r="L602" s="158">
        <v>0</v>
      </c>
      <c r="M602" s="158">
        <f t="shared" si="174"/>
        <v>65.7</v>
      </c>
      <c r="N602" s="151"/>
    </row>
    <row r="603" spans="1:14" s="58" customFormat="1" ht="20.100000000000001" customHeight="1" outlineLevel="1">
      <c r="A603" s="62" t="s">
        <v>252</v>
      </c>
      <c r="B603" s="26">
        <v>96973</v>
      </c>
      <c r="C603" s="26" t="s">
        <v>84</v>
      </c>
      <c r="D603" s="27" t="s">
        <v>994</v>
      </c>
      <c r="E603" s="198" t="s">
        <v>97</v>
      </c>
      <c r="F603" s="53">
        <v>330</v>
      </c>
      <c r="G603" s="155">
        <f t="shared" si="173"/>
        <v>11.9414295</v>
      </c>
      <c r="H603" s="156">
        <f t="shared" si="170"/>
        <v>6.4300004999999993</v>
      </c>
      <c r="I603" s="157">
        <f t="shared" si="171"/>
        <v>18.37143</v>
      </c>
      <c r="J603" s="158">
        <v>25.41</v>
      </c>
      <c r="K603" s="158">
        <f t="shared" si="172"/>
        <v>8385.2999999999993</v>
      </c>
      <c r="L603" s="158">
        <v>0</v>
      </c>
      <c r="M603" s="158">
        <f t="shared" si="174"/>
        <v>8385.2999999999993</v>
      </c>
      <c r="N603" s="151"/>
    </row>
    <row r="604" spans="1:14" s="58" customFormat="1" ht="20.100000000000001" customHeight="1" outlineLevel="1">
      <c r="A604" s="62" t="s">
        <v>253</v>
      </c>
      <c r="B604" s="26">
        <v>96974</v>
      </c>
      <c r="C604" s="26" t="s">
        <v>84</v>
      </c>
      <c r="D604" s="27" t="s">
        <v>995</v>
      </c>
      <c r="E604" s="198" t="s">
        <v>97</v>
      </c>
      <c r="F604" s="53">
        <v>260</v>
      </c>
      <c r="G604" s="155">
        <f t="shared" si="173"/>
        <v>16.955795999999999</v>
      </c>
      <c r="H604" s="156">
        <f t="shared" si="170"/>
        <v>9.1300439999999981</v>
      </c>
      <c r="I604" s="157">
        <f t="shared" si="171"/>
        <v>26.085839999999997</v>
      </c>
      <c r="J604" s="158">
        <v>36.08</v>
      </c>
      <c r="K604" s="158">
        <f t="shared" si="172"/>
        <v>9380.7999999999993</v>
      </c>
      <c r="L604" s="158">
        <v>0</v>
      </c>
      <c r="M604" s="158">
        <f t="shared" si="174"/>
        <v>9380.7999999999993</v>
      </c>
      <c r="N604" s="151"/>
    </row>
    <row r="605" spans="1:14" s="58" customFormat="1" ht="30" customHeight="1" outlineLevel="1">
      <c r="A605" s="62" t="s">
        <v>254</v>
      </c>
      <c r="B605" s="62"/>
      <c r="C605" s="62" t="s">
        <v>1210</v>
      </c>
      <c r="D605" s="187" t="s">
        <v>346</v>
      </c>
      <c r="E605" s="26" t="s">
        <v>79</v>
      </c>
      <c r="F605" s="53">
        <v>4</v>
      </c>
      <c r="G605" s="155">
        <f>I605</f>
        <v>203.97998999999999</v>
      </c>
      <c r="H605" s="156">
        <v>0</v>
      </c>
      <c r="I605" s="157">
        <f t="shared" si="171"/>
        <v>203.97998999999999</v>
      </c>
      <c r="J605" s="158">
        <v>282.13</v>
      </c>
      <c r="K605" s="158">
        <f t="shared" si="172"/>
        <v>1128.52</v>
      </c>
      <c r="L605" s="158">
        <v>0</v>
      </c>
      <c r="M605" s="158">
        <f t="shared" si="174"/>
        <v>1128.52</v>
      </c>
      <c r="N605" s="151"/>
    </row>
    <row r="606" spans="1:14" s="58" customFormat="1" ht="20.100000000000001" customHeight="1" outlineLevel="1">
      <c r="A606" s="62" t="s">
        <v>348</v>
      </c>
      <c r="B606" s="26">
        <v>72263</v>
      </c>
      <c r="C606" s="26" t="s">
        <v>84</v>
      </c>
      <c r="D606" s="27" t="s">
        <v>309</v>
      </c>
      <c r="E606" s="26" t="s">
        <v>79</v>
      </c>
      <c r="F606" s="53">
        <v>12</v>
      </c>
      <c r="G606" s="155">
        <f t="shared" si="173"/>
        <v>9.7937579999999986</v>
      </c>
      <c r="H606" s="156">
        <f t="shared" si="170"/>
        <v>5.2735619999999992</v>
      </c>
      <c r="I606" s="157">
        <f t="shared" si="171"/>
        <v>15.067319999999999</v>
      </c>
      <c r="J606" s="158">
        <v>20.84</v>
      </c>
      <c r="K606" s="158">
        <f t="shared" si="172"/>
        <v>250.07999999999998</v>
      </c>
      <c r="L606" s="158">
        <v>0</v>
      </c>
      <c r="M606" s="158">
        <f t="shared" si="174"/>
        <v>250.07999999999998</v>
      </c>
      <c r="N606" s="151"/>
    </row>
    <row r="607" spans="1:14" ht="20.100000000000001" customHeight="1" outlineLevel="1">
      <c r="A607" s="64"/>
      <c r="B607" s="65"/>
      <c r="C607" s="65"/>
      <c r="D607" s="65"/>
      <c r="E607" s="65"/>
      <c r="F607" s="76"/>
      <c r="G607" s="76"/>
      <c r="H607" s="76"/>
      <c r="I607" s="77" t="s">
        <v>210</v>
      </c>
      <c r="J607" s="75"/>
      <c r="K607" s="75">
        <f>SUM(K594:K606)</f>
        <v>21488.579999999998</v>
      </c>
      <c r="L607" s="75">
        <f t="shared" ref="L607:M607" si="175">SUM(L594:L606)</f>
        <v>0</v>
      </c>
      <c r="M607" s="75">
        <f t="shared" si="175"/>
        <v>21488.579999999998</v>
      </c>
      <c r="N607" s="151"/>
    </row>
    <row r="608" spans="1:14" ht="20.100000000000001" customHeight="1">
      <c r="A608" s="59"/>
      <c r="B608" s="59"/>
      <c r="C608" s="59"/>
      <c r="D608" s="24"/>
      <c r="E608" s="59"/>
      <c r="F608" s="42"/>
      <c r="G608" s="42"/>
      <c r="H608" s="42"/>
      <c r="I608" s="41"/>
      <c r="J608" s="8"/>
      <c r="K608" s="8"/>
      <c r="L608" s="8"/>
      <c r="M608" s="8"/>
      <c r="N608" s="151"/>
    </row>
    <row r="609" spans="1:14" ht="20.100000000000001" customHeight="1">
      <c r="A609" s="37">
        <v>23</v>
      </c>
      <c r="B609" s="37"/>
      <c r="C609" s="37"/>
      <c r="D609" s="21" t="s">
        <v>205</v>
      </c>
      <c r="E609" s="21"/>
      <c r="F609" s="70"/>
      <c r="G609" s="70"/>
      <c r="H609" s="70"/>
      <c r="I609" s="70"/>
      <c r="J609" s="70"/>
      <c r="K609" s="74"/>
      <c r="L609" s="74"/>
      <c r="M609" s="74"/>
      <c r="N609" s="151"/>
    </row>
    <row r="610" spans="1:14" ht="20.100000000000001" customHeight="1">
      <c r="A610" s="12" t="s">
        <v>177</v>
      </c>
      <c r="B610" s="12"/>
      <c r="C610" s="12"/>
      <c r="D610" s="13" t="s">
        <v>1131</v>
      </c>
      <c r="E610" s="13"/>
      <c r="F610" s="53"/>
      <c r="G610" s="53"/>
      <c r="H610" s="53"/>
      <c r="I610" s="53"/>
      <c r="J610" s="73"/>
      <c r="K610" s="73"/>
      <c r="L610" s="73"/>
      <c r="M610" s="73"/>
      <c r="N610" s="151"/>
    </row>
    <row r="611" spans="1:14" ht="30" customHeight="1" outlineLevel="1">
      <c r="A611" s="15" t="s">
        <v>933</v>
      </c>
      <c r="B611" s="194" t="s">
        <v>273</v>
      </c>
      <c r="C611" s="194" t="s">
        <v>106</v>
      </c>
      <c r="D611" s="57" t="s">
        <v>286</v>
      </c>
      <c r="E611" s="62" t="s">
        <v>79</v>
      </c>
      <c r="F611" s="53">
        <v>1</v>
      </c>
      <c r="G611" s="155">
        <f t="shared" ref="G611:G617" si="176">I611</f>
        <v>1847.7710999999997</v>
      </c>
      <c r="H611" s="156">
        <v>0</v>
      </c>
      <c r="I611" s="157">
        <f t="shared" ref="I611:I630" si="177">J611*(1-$J$10)</f>
        <v>1847.7710999999997</v>
      </c>
      <c r="J611" s="158">
        <v>2555.6999999999998</v>
      </c>
      <c r="K611" s="158">
        <f t="shared" ref="K611:K617" si="178">J611*F611</f>
        <v>2555.6999999999998</v>
      </c>
      <c r="L611" s="158">
        <v>0</v>
      </c>
      <c r="M611" s="158">
        <f>K611</f>
        <v>2555.6999999999998</v>
      </c>
      <c r="N611" s="151"/>
    </row>
    <row r="612" spans="1:14" ht="20.100000000000001" customHeight="1" outlineLevel="1">
      <c r="A612" s="15" t="s">
        <v>934</v>
      </c>
      <c r="B612" s="62" t="s">
        <v>1226</v>
      </c>
      <c r="C612" s="62" t="s">
        <v>106</v>
      </c>
      <c r="D612" s="16" t="s">
        <v>64</v>
      </c>
      <c r="E612" s="62" t="s">
        <v>85</v>
      </c>
      <c r="F612" s="53">
        <v>48.53</v>
      </c>
      <c r="G612" s="155">
        <f t="shared" si="176"/>
        <v>181.74773999999999</v>
      </c>
      <c r="H612" s="156">
        <v>0</v>
      </c>
      <c r="I612" s="157">
        <f t="shared" si="177"/>
        <v>181.74773999999999</v>
      </c>
      <c r="J612" s="158">
        <v>251.38</v>
      </c>
      <c r="K612" s="158">
        <f t="shared" si="178"/>
        <v>12199.4714</v>
      </c>
      <c r="L612" s="158">
        <v>0</v>
      </c>
      <c r="M612" s="158">
        <f t="shared" ref="M612:M630" si="179">K612</f>
        <v>12199.4714</v>
      </c>
      <c r="N612" s="151"/>
    </row>
    <row r="613" spans="1:14" ht="27.75" customHeight="1" outlineLevel="1">
      <c r="A613" s="15" t="s">
        <v>935</v>
      </c>
      <c r="B613" s="62" t="s">
        <v>1226</v>
      </c>
      <c r="C613" s="62" t="s">
        <v>106</v>
      </c>
      <c r="D613" s="57" t="s">
        <v>398</v>
      </c>
      <c r="E613" s="62" t="s">
        <v>85</v>
      </c>
      <c r="F613" s="53">
        <v>56.26</v>
      </c>
      <c r="G613" s="155">
        <f t="shared" si="176"/>
        <v>181.74773999999999</v>
      </c>
      <c r="H613" s="156">
        <v>0</v>
      </c>
      <c r="I613" s="157">
        <f t="shared" si="177"/>
        <v>181.74773999999999</v>
      </c>
      <c r="J613" s="158">
        <v>251.38</v>
      </c>
      <c r="K613" s="158">
        <f t="shared" si="178"/>
        <v>14142.638799999999</v>
      </c>
      <c r="L613" s="158">
        <v>0</v>
      </c>
      <c r="M613" s="158">
        <f t="shared" si="179"/>
        <v>14142.638799999999</v>
      </c>
      <c r="N613" s="151"/>
    </row>
    <row r="614" spans="1:14" s="18" customFormat="1" ht="20.100000000000001" customHeight="1" outlineLevel="1">
      <c r="A614" s="15" t="s">
        <v>936</v>
      </c>
      <c r="B614" s="62" t="s">
        <v>265</v>
      </c>
      <c r="C614" s="62" t="s">
        <v>106</v>
      </c>
      <c r="D614" s="199" t="s">
        <v>266</v>
      </c>
      <c r="E614" s="194" t="s">
        <v>85</v>
      </c>
      <c r="F614" s="53">
        <v>48.02</v>
      </c>
      <c r="G614" s="155">
        <f t="shared" si="176"/>
        <v>99.83184</v>
      </c>
      <c r="H614" s="156">
        <v>0</v>
      </c>
      <c r="I614" s="157">
        <f t="shared" si="177"/>
        <v>99.83184</v>
      </c>
      <c r="J614" s="158">
        <v>138.08000000000001</v>
      </c>
      <c r="K614" s="158">
        <f t="shared" si="178"/>
        <v>6630.6016000000009</v>
      </c>
      <c r="L614" s="158">
        <v>0</v>
      </c>
      <c r="M614" s="158">
        <f t="shared" si="179"/>
        <v>6630.6016000000009</v>
      </c>
      <c r="N614" s="151"/>
    </row>
    <row r="615" spans="1:14" s="18" customFormat="1" ht="20.100000000000001" customHeight="1" outlineLevel="1">
      <c r="A615" s="15" t="s">
        <v>937</v>
      </c>
      <c r="B615" s="62" t="s">
        <v>293</v>
      </c>
      <c r="C615" s="194" t="s">
        <v>106</v>
      </c>
      <c r="D615" s="199" t="s">
        <v>358</v>
      </c>
      <c r="E615" s="194" t="s">
        <v>85</v>
      </c>
      <c r="F615" s="53">
        <v>7.22</v>
      </c>
      <c r="G615" s="155">
        <f t="shared" si="176"/>
        <v>104.29997999999999</v>
      </c>
      <c r="H615" s="156">
        <v>0</v>
      </c>
      <c r="I615" s="157">
        <f t="shared" si="177"/>
        <v>104.29997999999999</v>
      </c>
      <c r="J615" s="158">
        <v>144.26</v>
      </c>
      <c r="K615" s="158">
        <f t="shared" si="178"/>
        <v>1041.5572</v>
      </c>
      <c r="L615" s="158">
        <v>0</v>
      </c>
      <c r="M615" s="158">
        <f t="shared" si="179"/>
        <v>1041.5572</v>
      </c>
      <c r="N615" s="151"/>
    </row>
    <row r="616" spans="1:14" s="18" customFormat="1" ht="20.100000000000001" customHeight="1" outlineLevel="1">
      <c r="A616" s="15" t="s">
        <v>938</v>
      </c>
      <c r="B616" s="62" t="s">
        <v>292</v>
      </c>
      <c r="C616" s="194" t="s">
        <v>106</v>
      </c>
      <c r="D616" s="199" t="s">
        <v>393</v>
      </c>
      <c r="E616" s="194" t="s">
        <v>85</v>
      </c>
      <c r="F616" s="53">
        <v>3.62</v>
      </c>
      <c r="G616" s="155">
        <f t="shared" si="176"/>
        <v>227.31119999999999</v>
      </c>
      <c r="H616" s="156">
        <v>0</v>
      </c>
      <c r="I616" s="157">
        <f t="shared" si="177"/>
        <v>227.31119999999999</v>
      </c>
      <c r="J616" s="158">
        <v>314.39999999999998</v>
      </c>
      <c r="K616" s="158">
        <f t="shared" si="178"/>
        <v>1138.1279999999999</v>
      </c>
      <c r="L616" s="158">
        <v>0</v>
      </c>
      <c r="M616" s="158">
        <f t="shared" si="179"/>
        <v>1138.1279999999999</v>
      </c>
      <c r="N616" s="151"/>
    </row>
    <row r="617" spans="1:14" s="18" customFormat="1" ht="20.100000000000001" customHeight="1" outlineLevel="1">
      <c r="A617" s="15" t="s">
        <v>939</v>
      </c>
      <c r="B617" s="62" t="s">
        <v>270</v>
      </c>
      <c r="C617" s="15" t="s">
        <v>106</v>
      </c>
      <c r="D617" s="57" t="s">
        <v>31</v>
      </c>
      <c r="E617" s="15" t="s">
        <v>97</v>
      </c>
      <c r="F617" s="53">
        <v>106.8</v>
      </c>
      <c r="G617" s="155">
        <f t="shared" si="176"/>
        <v>46.864859999999993</v>
      </c>
      <c r="H617" s="156">
        <v>0</v>
      </c>
      <c r="I617" s="157">
        <f t="shared" si="177"/>
        <v>46.864859999999993</v>
      </c>
      <c r="J617" s="158">
        <v>64.819999999999993</v>
      </c>
      <c r="K617" s="158">
        <f t="shared" si="178"/>
        <v>6922.7759999999989</v>
      </c>
      <c r="L617" s="158">
        <v>0</v>
      </c>
      <c r="M617" s="158">
        <f t="shared" si="179"/>
        <v>6922.7759999999989</v>
      </c>
      <c r="N617" s="151"/>
    </row>
    <row r="618" spans="1:14" s="18" customFormat="1" ht="20.100000000000001" customHeight="1" outlineLevel="1">
      <c r="A618" s="12" t="s">
        <v>255</v>
      </c>
      <c r="B618" s="12"/>
      <c r="C618" s="12"/>
      <c r="D618" s="13" t="s">
        <v>350</v>
      </c>
      <c r="E618" s="13"/>
      <c r="F618" s="53"/>
      <c r="G618" s="155"/>
      <c r="H618" s="156"/>
      <c r="I618" s="157"/>
      <c r="J618" s="158"/>
      <c r="K618" s="158"/>
      <c r="L618" s="158"/>
      <c r="M618" s="158"/>
      <c r="N618" s="151"/>
    </row>
    <row r="619" spans="1:14" s="18" customFormat="1" ht="20.100000000000001" customHeight="1" outlineLevel="1">
      <c r="A619" s="15" t="s">
        <v>940</v>
      </c>
      <c r="B619" s="62"/>
      <c r="C619" s="62" t="s">
        <v>1210</v>
      </c>
      <c r="D619" s="200" t="s">
        <v>302</v>
      </c>
      <c r="E619" s="15" t="s">
        <v>79</v>
      </c>
      <c r="F619" s="53">
        <v>2</v>
      </c>
      <c r="G619" s="155">
        <f>I619</f>
        <v>211.22444999999999</v>
      </c>
      <c r="H619" s="156">
        <v>0</v>
      </c>
      <c r="I619" s="157">
        <f t="shared" si="177"/>
        <v>211.22444999999999</v>
      </c>
      <c r="J619" s="158">
        <v>292.14999999999998</v>
      </c>
      <c r="K619" s="158">
        <f t="shared" ref="K619:K630" si="180">J619*F619</f>
        <v>584.29999999999995</v>
      </c>
      <c r="L619" s="158">
        <v>0</v>
      </c>
      <c r="M619" s="158">
        <f t="shared" si="179"/>
        <v>584.29999999999995</v>
      </c>
      <c r="N619" s="151"/>
    </row>
    <row r="620" spans="1:14" s="18" customFormat="1" ht="20.100000000000001" customHeight="1" outlineLevel="1">
      <c r="A620" s="15" t="s">
        <v>941</v>
      </c>
      <c r="B620" s="62"/>
      <c r="C620" s="62" t="s">
        <v>1210</v>
      </c>
      <c r="D620" s="200" t="s">
        <v>303</v>
      </c>
      <c r="E620" s="15" t="s">
        <v>79</v>
      </c>
      <c r="F620" s="53">
        <v>1</v>
      </c>
      <c r="G620" s="155">
        <f>I620</f>
        <v>155.34378000000001</v>
      </c>
      <c r="H620" s="156">
        <v>0</v>
      </c>
      <c r="I620" s="157">
        <f t="shared" si="177"/>
        <v>155.34378000000001</v>
      </c>
      <c r="J620" s="158">
        <v>214.86</v>
      </c>
      <c r="K620" s="158">
        <f t="shared" si="180"/>
        <v>214.86</v>
      </c>
      <c r="L620" s="158">
        <v>0</v>
      </c>
      <c r="M620" s="158">
        <f t="shared" si="179"/>
        <v>214.86</v>
      </c>
      <c r="N620" s="151"/>
    </row>
    <row r="621" spans="1:14" s="18" customFormat="1" ht="20.100000000000001" customHeight="1" outlineLevel="1">
      <c r="A621" s="15" t="s">
        <v>1147</v>
      </c>
      <c r="B621" s="62"/>
      <c r="C621" s="62" t="s">
        <v>1210</v>
      </c>
      <c r="D621" s="200" t="s">
        <v>304</v>
      </c>
      <c r="E621" s="15" t="s">
        <v>79</v>
      </c>
      <c r="F621" s="53">
        <v>1</v>
      </c>
      <c r="G621" s="155">
        <f>I621</f>
        <v>267.10512</v>
      </c>
      <c r="H621" s="156">
        <v>0</v>
      </c>
      <c r="I621" s="157">
        <f t="shared" si="177"/>
        <v>267.10512</v>
      </c>
      <c r="J621" s="158">
        <v>369.44</v>
      </c>
      <c r="K621" s="158">
        <f t="shared" si="180"/>
        <v>369.44</v>
      </c>
      <c r="L621" s="158">
        <v>0</v>
      </c>
      <c r="M621" s="158">
        <f t="shared" si="179"/>
        <v>369.44</v>
      </c>
      <c r="N621" s="151"/>
    </row>
    <row r="622" spans="1:14" s="18" customFormat="1" ht="20.100000000000001" customHeight="1" outlineLevel="1">
      <c r="A622" s="15" t="s">
        <v>1148</v>
      </c>
      <c r="B622" s="62"/>
      <c r="C622" s="62" t="s">
        <v>1210</v>
      </c>
      <c r="D622" s="200" t="s">
        <v>305</v>
      </c>
      <c r="E622" s="15" t="s">
        <v>79</v>
      </c>
      <c r="F622" s="53">
        <v>1</v>
      </c>
      <c r="G622" s="155">
        <f>I622</f>
        <v>222.3948</v>
      </c>
      <c r="H622" s="156">
        <v>0</v>
      </c>
      <c r="I622" s="157">
        <f t="shared" si="177"/>
        <v>222.3948</v>
      </c>
      <c r="J622" s="158">
        <v>307.60000000000002</v>
      </c>
      <c r="K622" s="158">
        <f t="shared" si="180"/>
        <v>307.60000000000002</v>
      </c>
      <c r="L622" s="158">
        <v>0</v>
      </c>
      <c r="M622" s="158">
        <f t="shared" si="179"/>
        <v>307.60000000000002</v>
      </c>
      <c r="N622" s="151"/>
    </row>
    <row r="623" spans="1:14" s="18" customFormat="1" ht="20.100000000000001" customHeight="1" outlineLevel="1">
      <c r="A623" s="15" t="s">
        <v>1149</v>
      </c>
      <c r="B623" s="201">
        <v>73665</v>
      </c>
      <c r="C623" s="62" t="s">
        <v>84</v>
      </c>
      <c r="D623" s="202" t="s">
        <v>306</v>
      </c>
      <c r="E623" s="15" t="s">
        <v>97</v>
      </c>
      <c r="F623" s="53">
        <v>9</v>
      </c>
      <c r="G623" s="155">
        <f t="shared" ref="G623:G625" si="181">(I623*65%)</f>
        <v>30.184888500000003</v>
      </c>
      <c r="H623" s="156">
        <f t="shared" ref="H623:H625" si="182">(I623*35%)</f>
        <v>16.253401499999999</v>
      </c>
      <c r="I623" s="157">
        <f t="shared" si="177"/>
        <v>46.438290000000002</v>
      </c>
      <c r="J623" s="158">
        <v>64.23</v>
      </c>
      <c r="K623" s="158">
        <f t="shared" si="180"/>
        <v>578.07000000000005</v>
      </c>
      <c r="L623" s="158">
        <v>0</v>
      </c>
      <c r="M623" s="158">
        <f t="shared" si="179"/>
        <v>578.07000000000005</v>
      </c>
      <c r="N623" s="151"/>
    </row>
    <row r="624" spans="1:14" s="18" customFormat="1" ht="20.100000000000001" customHeight="1" outlineLevel="1">
      <c r="A624" s="15" t="s">
        <v>1150</v>
      </c>
      <c r="B624" s="201" t="s">
        <v>1227</v>
      </c>
      <c r="C624" s="62" t="s">
        <v>106</v>
      </c>
      <c r="D624" s="202" t="s">
        <v>696</v>
      </c>
      <c r="E624" s="62" t="s">
        <v>97</v>
      </c>
      <c r="F624" s="53">
        <v>6.97</v>
      </c>
      <c r="G624" s="155">
        <f t="shared" si="181"/>
        <v>54.763273499999997</v>
      </c>
      <c r="H624" s="156">
        <f t="shared" si="182"/>
        <v>29.487916499999997</v>
      </c>
      <c r="I624" s="157">
        <f t="shared" si="177"/>
        <v>84.251189999999994</v>
      </c>
      <c r="J624" s="158">
        <v>116.53</v>
      </c>
      <c r="K624" s="158">
        <f t="shared" si="180"/>
        <v>812.21410000000003</v>
      </c>
      <c r="L624" s="158">
        <v>0</v>
      </c>
      <c r="M624" s="158">
        <f t="shared" si="179"/>
        <v>812.21410000000003</v>
      </c>
      <c r="N624" s="151"/>
    </row>
    <row r="625" spans="1:14" s="18" customFormat="1" ht="30" customHeight="1" outlineLevel="1">
      <c r="A625" s="15" t="s">
        <v>1151</v>
      </c>
      <c r="B625" s="203"/>
      <c r="C625" s="203" t="s">
        <v>1210</v>
      </c>
      <c r="D625" s="202" t="s">
        <v>307</v>
      </c>
      <c r="E625" s="15" t="s">
        <v>94</v>
      </c>
      <c r="F625" s="53">
        <v>1702.3</v>
      </c>
      <c r="G625" s="155">
        <f t="shared" si="181"/>
        <v>2.7116114999999996</v>
      </c>
      <c r="H625" s="156">
        <f t="shared" si="182"/>
        <v>1.4600984999999995</v>
      </c>
      <c r="I625" s="157">
        <f t="shared" si="177"/>
        <v>4.1717099999999991</v>
      </c>
      <c r="J625" s="158">
        <v>5.77</v>
      </c>
      <c r="K625" s="158">
        <f t="shared" si="180"/>
        <v>9822.2709999999988</v>
      </c>
      <c r="L625" s="158">
        <v>0</v>
      </c>
      <c r="M625" s="158">
        <f t="shared" si="179"/>
        <v>9822.2709999999988</v>
      </c>
      <c r="N625" s="151"/>
    </row>
    <row r="626" spans="1:14" s="18" customFormat="1" ht="20.100000000000001" customHeight="1" outlineLevel="1">
      <c r="A626" s="15" t="s">
        <v>1152</v>
      </c>
      <c r="B626" s="203"/>
      <c r="C626" s="203" t="s">
        <v>1210</v>
      </c>
      <c r="D626" s="200" t="s">
        <v>997</v>
      </c>
      <c r="E626" s="15" t="s">
        <v>79</v>
      </c>
      <c r="F626" s="53">
        <v>1</v>
      </c>
      <c r="G626" s="155">
        <f>I626</f>
        <v>397.85243999999994</v>
      </c>
      <c r="H626" s="156">
        <v>0</v>
      </c>
      <c r="I626" s="157">
        <f t="shared" si="177"/>
        <v>397.85243999999994</v>
      </c>
      <c r="J626" s="158">
        <v>550.28</v>
      </c>
      <c r="K626" s="158">
        <f t="shared" si="180"/>
        <v>550.28</v>
      </c>
      <c r="L626" s="158">
        <v>0</v>
      </c>
      <c r="M626" s="158">
        <f t="shared" si="179"/>
        <v>550.28</v>
      </c>
      <c r="N626" s="151"/>
    </row>
    <row r="627" spans="1:14" s="18" customFormat="1" ht="30" customHeight="1" outlineLevel="1">
      <c r="A627" s="15" t="s">
        <v>1153</v>
      </c>
      <c r="B627" s="15" t="s">
        <v>1228</v>
      </c>
      <c r="C627" s="15" t="s">
        <v>106</v>
      </c>
      <c r="D627" s="57" t="s">
        <v>697</v>
      </c>
      <c r="E627" s="15" t="s">
        <v>85</v>
      </c>
      <c r="F627" s="53">
        <v>145.76</v>
      </c>
      <c r="G627" s="155">
        <f>I627</f>
        <v>50.964269999999992</v>
      </c>
      <c r="H627" s="156">
        <v>0</v>
      </c>
      <c r="I627" s="157">
        <f t="shared" si="177"/>
        <v>50.964269999999992</v>
      </c>
      <c r="J627" s="158">
        <v>70.489999999999995</v>
      </c>
      <c r="K627" s="158">
        <f t="shared" si="180"/>
        <v>10274.622399999998</v>
      </c>
      <c r="L627" s="158">
        <v>0</v>
      </c>
      <c r="M627" s="158">
        <f t="shared" si="179"/>
        <v>10274.622399999998</v>
      </c>
      <c r="N627" s="151"/>
    </row>
    <row r="628" spans="1:14" s="18" customFormat="1" ht="20.100000000000001" customHeight="1" outlineLevel="1">
      <c r="A628" s="15" t="s">
        <v>1154</v>
      </c>
      <c r="B628" s="15" t="s">
        <v>1231</v>
      </c>
      <c r="C628" s="15" t="s">
        <v>106</v>
      </c>
      <c r="D628" s="57" t="s">
        <v>698</v>
      </c>
      <c r="E628" s="15" t="s">
        <v>85</v>
      </c>
      <c r="F628" s="53">
        <v>69.08</v>
      </c>
      <c r="G628" s="155">
        <f>I628</f>
        <v>36.128309999999999</v>
      </c>
      <c r="H628" s="156">
        <v>0</v>
      </c>
      <c r="I628" s="157">
        <f t="shared" si="177"/>
        <v>36.128309999999999</v>
      </c>
      <c r="J628" s="158">
        <v>49.97</v>
      </c>
      <c r="K628" s="158">
        <f t="shared" si="180"/>
        <v>3451.9276</v>
      </c>
      <c r="L628" s="158">
        <v>0</v>
      </c>
      <c r="M628" s="158">
        <f t="shared" si="179"/>
        <v>3451.9276</v>
      </c>
      <c r="N628" s="151"/>
    </row>
    <row r="629" spans="1:14" s="18" customFormat="1" ht="20.100000000000001" customHeight="1" outlineLevel="1">
      <c r="A629" s="15" t="s">
        <v>1155</v>
      </c>
      <c r="B629" s="15">
        <v>79460</v>
      </c>
      <c r="C629" s="15" t="s">
        <v>84</v>
      </c>
      <c r="D629" s="57" t="s">
        <v>699</v>
      </c>
      <c r="E629" s="15" t="s">
        <v>85</v>
      </c>
      <c r="F629" s="53">
        <v>69.08</v>
      </c>
      <c r="G629" s="155">
        <f>I629</f>
        <v>36.128309999999999</v>
      </c>
      <c r="H629" s="156">
        <v>0</v>
      </c>
      <c r="I629" s="157">
        <f t="shared" si="177"/>
        <v>36.128309999999999</v>
      </c>
      <c r="J629" s="158">
        <v>49.97</v>
      </c>
      <c r="K629" s="158">
        <f t="shared" si="180"/>
        <v>3451.9276</v>
      </c>
      <c r="L629" s="158">
        <v>0</v>
      </c>
      <c r="M629" s="158">
        <f t="shared" si="179"/>
        <v>3451.9276</v>
      </c>
      <c r="N629" s="151"/>
    </row>
    <row r="630" spans="1:14" s="18" customFormat="1" ht="20.100000000000001" customHeight="1" outlineLevel="1">
      <c r="A630" s="15" t="s">
        <v>1156</v>
      </c>
      <c r="B630" s="15" t="s">
        <v>701</v>
      </c>
      <c r="C630" s="15" t="s">
        <v>106</v>
      </c>
      <c r="D630" s="57" t="s">
        <v>700</v>
      </c>
      <c r="E630" s="15" t="s">
        <v>85</v>
      </c>
      <c r="F630" s="53">
        <v>69.08</v>
      </c>
      <c r="G630" s="155">
        <f>I630</f>
        <v>7.9674599999999991</v>
      </c>
      <c r="H630" s="156">
        <v>0</v>
      </c>
      <c r="I630" s="157">
        <f t="shared" si="177"/>
        <v>7.9674599999999991</v>
      </c>
      <c r="J630" s="158">
        <v>11.02</v>
      </c>
      <c r="K630" s="158">
        <f t="shared" si="180"/>
        <v>761.26159999999993</v>
      </c>
      <c r="L630" s="158">
        <v>0</v>
      </c>
      <c r="M630" s="158">
        <f t="shared" si="179"/>
        <v>761.26159999999993</v>
      </c>
      <c r="N630" s="151"/>
    </row>
    <row r="631" spans="1:14" ht="20.100000000000001" customHeight="1" outlineLevel="1">
      <c r="A631" s="64"/>
      <c r="B631" s="65"/>
      <c r="C631" s="65"/>
      <c r="D631" s="65"/>
      <c r="E631" s="65"/>
      <c r="F631" s="76"/>
      <c r="G631" s="76"/>
      <c r="H631" s="76"/>
      <c r="I631" s="77" t="s">
        <v>210</v>
      </c>
      <c r="J631" s="75"/>
      <c r="K631" s="75">
        <f>SUM(K611:K630)</f>
        <v>75809.647299999982</v>
      </c>
      <c r="L631" s="75">
        <f t="shared" ref="L631:M631" si="183">SUM(L611:L630)</f>
        <v>0</v>
      </c>
      <c r="M631" s="75">
        <f t="shared" si="183"/>
        <v>75809.647299999982</v>
      </c>
      <c r="N631" s="151"/>
    </row>
    <row r="632" spans="1:14" ht="20.100000000000001" customHeight="1">
      <c r="A632" s="59"/>
      <c r="B632" s="59"/>
      <c r="C632" s="59"/>
      <c r="D632" s="24"/>
      <c r="E632" s="59"/>
      <c r="F632" s="42"/>
      <c r="G632" s="42"/>
      <c r="H632" s="42"/>
      <c r="I632" s="41"/>
      <c r="J632" s="8"/>
      <c r="K632" s="150"/>
      <c r="L632" s="150"/>
      <c r="M632" s="150"/>
      <c r="N632" s="151"/>
    </row>
    <row r="633" spans="1:14" ht="20.100000000000001" customHeight="1">
      <c r="A633" s="37">
        <v>24</v>
      </c>
      <c r="B633" s="37"/>
      <c r="C633" s="37"/>
      <c r="D633" s="21" t="s">
        <v>27</v>
      </c>
      <c r="E633" s="21"/>
      <c r="F633" s="70"/>
      <c r="G633" s="70"/>
      <c r="H633" s="70"/>
      <c r="I633" s="70"/>
      <c r="J633" s="70"/>
      <c r="K633" s="74"/>
      <c r="L633" s="74"/>
      <c r="M633" s="74"/>
      <c r="N633" s="151"/>
    </row>
    <row r="634" spans="1:14" ht="20.100000000000001" customHeight="1" outlineLevel="1">
      <c r="A634" s="15" t="s">
        <v>178</v>
      </c>
      <c r="B634" s="15" t="s">
        <v>1229</v>
      </c>
      <c r="C634" s="15" t="s">
        <v>84</v>
      </c>
      <c r="D634" s="204" t="s">
        <v>28</v>
      </c>
      <c r="E634" s="15" t="s">
        <v>85</v>
      </c>
      <c r="F634" s="53">
        <v>1510.23</v>
      </c>
      <c r="G634" s="155">
        <f t="shared" ref="G634" si="184">(I634*65%)</f>
        <v>1.2406680000000001</v>
      </c>
      <c r="H634" s="156">
        <f t="shared" ref="H634" si="185">(I634*35%)</f>
        <v>0.66805199999999998</v>
      </c>
      <c r="I634" s="157">
        <f t="shared" ref="I634" si="186">J634*(1-$J$10)</f>
        <v>1.90872</v>
      </c>
      <c r="J634" s="158">
        <v>2.64</v>
      </c>
      <c r="K634" s="158">
        <f>J634*F634</f>
        <v>3987.0072</v>
      </c>
      <c r="L634" s="158">
        <v>0</v>
      </c>
      <c r="M634" s="158">
        <f>K634</f>
        <v>3987.0072</v>
      </c>
      <c r="N634" s="151"/>
    </row>
    <row r="635" spans="1:14" ht="20.100000000000001" customHeight="1" outlineLevel="1">
      <c r="A635" s="64"/>
      <c r="B635" s="65"/>
      <c r="C635" s="65"/>
      <c r="D635" s="65"/>
      <c r="E635" s="65"/>
      <c r="F635" s="76"/>
      <c r="G635" s="76"/>
      <c r="H635" s="76"/>
      <c r="I635" s="77" t="s">
        <v>210</v>
      </c>
      <c r="J635" s="75"/>
      <c r="K635" s="75">
        <f>SUM(K634)</f>
        <v>3987.0072</v>
      </c>
      <c r="L635" s="75">
        <f t="shared" ref="L635:M635" si="187">SUM(L634)</f>
        <v>0</v>
      </c>
      <c r="M635" s="75">
        <f t="shared" si="187"/>
        <v>3987.0072</v>
      </c>
      <c r="N635" s="151"/>
    </row>
    <row r="636" spans="1:14" ht="20.100000000000001" customHeight="1">
      <c r="A636" s="59"/>
      <c r="B636" s="59"/>
      <c r="C636" s="59"/>
      <c r="D636" s="24"/>
      <c r="E636" s="59"/>
      <c r="F636" s="42"/>
      <c r="G636" s="42"/>
      <c r="H636" s="42"/>
      <c r="I636" s="41"/>
      <c r="J636" s="8"/>
      <c r="K636" s="8"/>
      <c r="L636" s="8"/>
      <c r="M636" s="8"/>
    </row>
    <row r="637" spans="1:14" ht="20.100000000000001" customHeight="1">
      <c r="A637" s="66" t="s">
        <v>68</v>
      </c>
      <c r="B637" s="67"/>
      <c r="C637" s="67"/>
      <c r="D637" s="67"/>
      <c r="E637" s="67"/>
      <c r="F637" s="67"/>
      <c r="G637" s="67"/>
      <c r="H637" s="67"/>
      <c r="I637" s="68" t="s">
        <v>68</v>
      </c>
      <c r="J637" s="52"/>
      <c r="K637" s="70">
        <f>K635+K607+K591+K584+K550+K543+K453+K421+K397+K363+K320+K306+K222+K213+K188+K173+K169+K160+K109+K96+K76+K39+K23+K631</f>
        <v>2489436.0575999999</v>
      </c>
      <c r="L637" s="70">
        <f>L635+L631+L607+L591+L584+L550+L543+L453+L421+L397+L363+L320+L306+L222+L213+L188+L173+L169+L160+L109+L96+L76+L39+L23</f>
        <v>619251.35679999983</v>
      </c>
      <c r="M637" s="70">
        <f>M635+M631+M607+M591+M584+M550+M543+M453+M421+M397+M320+M306+M222+M188+M169+M160+M23+M363+M213+M173+M109+M96+M76+M39</f>
        <v>1872473.8208000001</v>
      </c>
      <c r="N637" s="151"/>
    </row>
    <row r="638" spans="1:14" ht="20.100000000000001" customHeight="1" collapsed="1">
      <c r="A638" s="205" t="s">
        <v>1251</v>
      </c>
      <c r="C638" s="23"/>
      <c r="D638" s="24"/>
      <c r="E638" s="59"/>
      <c r="F638" s="42"/>
      <c r="G638" s="42"/>
      <c r="H638" s="42"/>
      <c r="I638" s="41"/>
    </row>
    <row r="640" spans="1:14" ht="15.75">
      <c r="D640" s="237" t="s">
        <v>1243</v>
      </c>
      <c r="I640" s="241" t="s">
        <v>1247</v>
      </c>
    </row>
    <row r="641" spans="4:9" ht="15.75">
      <c r="D641" s="237"/>
      <c r="I641" s="241"/>
    </row>
    <row r="642" spans="4:9" ht="15.75">
      <c r="D642" s="238"/>
      <c r="I642" s="242"/>
    </row>
    <row r="643" spans="4:9" ht="15.75">
      <c r="D643" s="239" t="s">
        <v>1244</v>
      </c>
      <c r="I643" s="243" t="s">
        <v>1248</v>
      </c>
    </row>
    <row r="644" spans="4:9" ht="15.75">
      <c r="D644" s="240" t="s">
        <v>1245</v>
      </c>
      <c r="I644" s="241" t="s">
        <v>1249</v>
      </c>
    </row>
    <row r="645" spans="4:9" ht="15.75">
      <c r="D645" s="240" t="s">
        <v>1246</v>
      </c>
      <c r="I645" s="241" t="s">
        <v>1250</v>
      </c>
    </row>
  </sheetData>
  <autoFilter ref="A12:K637" xr:uid="{00000000-0009-0000-0000-000000000000}"/>
  <mergeCells count="3">
    <mergeCell ref="A1:M3"/>
    <mergeCell ref="E7:M7"/>
    <mergeCell ref="E8:M8"/>
  </mergeCells>
  <conditionalFormatting sqref="J23 I112:J112 F12:J12 F633:J633 F609:J609">
    <cfRule type="cellIs" dxfId="30" priority="249" stopIfTrue="1" operator="equal">
      <formula>0</formula>
    </cfRule>
  </conditionalFormatting>
  <conditionalFormatting sqref="J39">
    <cfRule type="cellIs" dxfId="29" priority="248" stopIfTrue="1" operator="equal">
      <formula>0</formula>
    </cfRule>
  </conditionalFormatting>
  <conditionalFormatting sqref="J76">
    <cfRule type="cellIs" dxfId="28" priority="247" stopIfTrue="1" operator="equal">
      <formula>0</formula>
    </cfRule>
  </conditionalFormatting>
  <conditionalFormatting sqref="J96">
    <cfRule type="cellIs" dxfId="27" priority="246" stopIfTrue="1" operator="equal">
      <formula>0</formula>
    </cfRule>
  </conditionalFormatting>
  <conditionalFormatting sqref="J109">
    <cfRule type="cellIs" dxfId="26" priority="245" stopIfTrue="1" operator="equal">
      <formula>0</formula>
    </cfRule>
  </conditionalFormatting>
  <conditionalFormatting sqref="J160">
    <cfRule type="cellIs" dxfId="25" priority="244" stopIfTrue="1" operator="equal">
      <formula>0</formula>
    </cfRule>
  </conditionalFormatting>
  <conditionalFormatting sqref="J169">
    <cfRule type="cellIs" dxfId="24" priority="243" stopIfTrue="1" operator="equal">
      <formula>0</formula>
    </cfRule>
  </conditionalFormatting>
  <conditionalFormatting sqref="J173">
    <cfRule type="cellIs" dxfId="23" priority="242" stopIfTrue="1" operator="equal">
      <formula>0</formula>
    </cfRule>
  </conditionalFormatting>
  <conditionalFormatting sqref="J188">
    <cfRule type="cellIs" dxfId="22" priority="241" stopIfTrue="1" operator="equal">
      <formula>0</formula>
    </cfRule>
  </conditionalFormatting>
  <conditionalFormatting sqref="J222">
    <cfRule type="cellIs" dxfId="21" priority="239" stopIfTrue="1" operator="equal">
      <formula>0</formula>
    </cfRule>
  </conditionalFormatting>
  <conditionalFormatting sqref="J306">
    <cfRule type="cellIs" dxfId="20" priority="238" stopIfTrue="1" operator="equal">
      <formula>0</formula>
    </cfRule>
  </conditionalFormatting>
  <conditionalFormatting sqref="J320">
    <cfRule type="cellIs" dxfId="19" priority="237" stopIfTrue="1" operator="equal">
      <formula>0</formula>
    </cfRule>
  </conditionalFormatting>
  <conditionalFormatting sqref="J363">
    <cfRule type="cellIs" dxfId="18" priority="236" stopIfTrue="1" operator="equal">
      <formula>0</formula>
    </cfRule>
  </conditionalFormatting>
  <conditionalFormatting sqref="J397">
    <cfRule type="cellIs" dxfId="17" priority="235" stopIfTrue="1" operator="equal">
      <formula>0</formula>
    </cfRule>
  </conditionalFormatting>
  <conditionalFormatting sqref="J453">
    <cfRule type="cellIs" dxfId="16" priority="234" stopIfTrue="1" operator="equal">
      <formula>0</formula>
    </cfRule>
  </conditionalFormatting>
  <conditionalFormatting sqref="J543">
    <cfRule type="cellIs" dxfId="15" priority="232" stopIfTrue="1" operator="equal">
      <formula>0</formula>
    </cfRule>
  </conditionalFormatting>
  <conditionalFormatting sqref="J584">
    <cfRule type="cellIs" dxfId="14" priority="231" stopIfTrue="1" operator="equal">
      <formula>0</formula>
    </cfRule>
  </conditionalFormatting>
  <conditionalFormatting sqref="J591">
    <cfRule type="cellIs" dxfId="13" priority="230" stopIfTrue="1" operator="equal">
      <formula>0</formula>
    </cfRule>
  </conditionalFormatting>
  <conditionalFormatting sqref="J607">
    <cfRule type="cellIs" dxfId="12" priority="229" stopIfTrue="1" operator="equal">
      <formula>0</formula>
    </cfRule>
  </conditionalFormatting>
  <conditionalFormatting sqref="J631">
    <cfRule type="cellIs" dxfId="11" priority="228" stopIfTrue="1" operator="equal">
      <formula>0</formula>
    </cfRule>
  </conditionalFormatting>
  <conditionalFormatting sqref="J635">
    <cfRule type="cellIs" dxfId="10" priority="227" stopIfTrue="1" operator="equal">
      <formula>0</formula>
    </cfRule>
  </conditionalFormatting>
  <conditionalFormatting sqref="J421">
    <cfRule type="cellIs" dxfId="9" priority="226" stopIfTrue="1" operator="equal">
      <formula>0</formula>
    </cfRule>
  </conditionalFormatting>
  <conditionalFormatting sqref="F316">
    <cfRule type="cellIs" dxfId="8" priority="21" stopIfTrue="1" operator="equal">
      <formula>0</formula>
    </cfRule>
  </conditionalFormatting>
  <conditionalFormatting sqref="J213">
    <cfRule type="cellIs" dxfId="7" priority="3" stopIfTrue="1" operator="equal">
      <formula>0</formula>
    </cfRule>
  </conditionalFormatting>
  <conditionalFormatting sqref="F512:F518">
    <cfRule type="cellIs" dxfId="6" priority="2" stopIfTrue="1" operator="equal">
      <formula>0</formula>
    </cfRule>
  </conditionalFormatting>
  <conditionalFormatting sqref="J550">
    <cfRule type="cellIs" dxfId="5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40" fitToHeight="0" orientation="portrait" r:id="rId1"/>
  <headerFooter alignWithMargins="0">
    <oddHeader>&amp;CMinistério da EducaçãoFundo Nacional de Desenvolvimento da EducaçãoCoordenação Geral de Infra-Estrutura - CGEST&amp;"Arial,Negrito"Planilha Orçamentária - Projeto Padrão Tipo 1&amp;"Arial,Normal"</oddHeader>
    <oddFooter>Página &amp;P de &amp;N</oddFooter>
  </headerFooter>
  <rowBreaks count="1" manualBreakCount="1">
    <brk id="8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6"/>
  <sheetViews>
    <sheetView view="pageBreakPreview" topLeftCell="A7" zoomScale="73" zoomScaleNormal="69" zoomScaleSheetLayoutView="73" workbookViewId="0">
      <pane xSplit="12" ySplit="2" topLeftCell="M33" activePane="bottomRight" state="frozen"/>
      <selection activeCell="A7" sqref="A7"/>
      <selection pane="topRight" activeCell="O7" sqref="O7"/>
      <selection pane="bottomLeft" activeCell="A11" sqref="A11"/>
      <selection pane="bottomRight" activeCell="B61" sqref="B61"/>
    </sheetView>
  </sheetViews>
  <sheetFormatPr defaultRowHeight="12.75"/>
  <cols>
    <col min="1" max="1" width="9" style="106"/>
    <col min="2" max="2" width="64.125" style="106" customWidth="1"/>
    <col min="3" max="3" width="14.875" style="106" bestFit="1" customWidth="1"/>
    <col min="4" max="4" width="9.25" style="106" bestFit="1" customWidth="1"/>
    <col min="5" max="5" width="12.125" style="223" bestFit="1" customWidth="1"/>
    <col min="6" max="6" width="13.125" style="106" bestFit="1" customWidth="1"/>
    <col min="7" max="12" width="12.625" style="106" customWidth="1"/>
    <col min="13" max="13" width="16.375" style="106" customWidth="1"/>
    <col min="14" max="255" width="9" style="106"/>
    <col min="256" max="256" width="42.625" style="106" customWidth="1"/>
    <col min="257" max="257" width="14" style="106" customWidth="1"/>
    <col min="258" max="258" width="9.25" style="106" bestFit="1" customWidth="1"/>
    <col min="259" max="259" width="11.25" style="106" customWidth="1"/>
    <col min="260" max="266" width="12.625" style="106" customWidth="1"/>
    <col min="267" max="267" width="10.5" style="106" customWidth="1"/>
    <col min="268" max="511" width="9" style="106"/>
    <col min="512" max="512" width="42.625" style="106" customWidth="1"/>
    <col min="513" max="513" width="14" style="106" customWidth="1"/>
    <col min="514" max="514" width="9.25" style="106" bestFit="1" customWidth="1"/>
    <col min="515" max="515" width="11.25" style="106" customWidth="1"/>
    <col min="516" max="522" width="12.625" style="106" customWidth="1"/>
    <col min="523" max="523" width="10.5" style="106" customWidth="1"/>
    <col min="524" max="767" width="9" style="106"/>
    <col min="768" max="768" width="42.625" style="106" customWidth="1"/>
    <col min="769" max="769" width="14" style="106" customWidth="1"/>
    <col min="770" max="770" width="9.25" style="106" bestFit="1" customWidth="1"/>
    <col min="771" max="771" width="11.25" style="106" customWidth="1"/>
    <col min="772" max="778" width="12.625" style="106" customWidth="1"/>
    <col min="779" max="779" width="10.5" style="106" customWidth="1"/>
    <col min="780" max="1023" width="9" style="106"/>
    <col min="1024" max="1024" width="42.625" style="106" customWidth="1"/>
    <col min="1025" max="1025" width="14" style="106" customWidth="1"/>
    <col min="1026" max="1026" width="9.25" style="106" bestFit="1" customWidth="1"/>
    <col min="1027" max="1027" width="11.25" style="106" customWidth="1"/>
    <col min="1028" max="1034" width="12.625" style="106" customWidth="1"/>
    <col min="1035" max="1035" width="10.5" style="106" customWidth="1"/>
    <col min="1036" max="1279" width="9" style="106"/>
    <col min="1280" max="1280" width="42.625" style="106" customWidth="1"/>
    <col min="1281" max="1281" width="14" style="106" customWidth="1"/>
    <col min="1282" max="1282" width="9.25" style="106" bestFit="1" customWidth="1"/>
    <col min="1283" max="1283" width="11.25" style="106" customWidth="1"/>
    <col min="1284" max="1290" width="12.625" style="106" customWidth="1"/>
    <col min="1291" max="1291" width="10.5" style="106" customWidth="1"/>
    <col min="1292" max="1535" width="9" style="106"/>
    <col min="1536" max="1536" width="42.625" style="106" customWidth="1"/>
    <col min="1537" max="1537" width="14" style="106" customWidth="1"/>
    <col min="1538" max="1538" width="9.25" style="106" bestFit="1" customWidth="1"/>
    <col min="1539" max="1539" width="11.25" style="106" customWidth="1"/>
    <col min="1540" max="1546" width="12.625" style="106" customWidth="1"/>
    <col min="1547" max="1547" width="10.5" style="106" customWidth="1"/>
    <col min="1548" max="1791" width="9" style="106"/>
    <col min="1792" max="1792" width="42.625" style="106" customWidth="1"/>
    <col min="1793" max="1793" width="14" style="106" customWidth="1"/>
    <col min="1794" max="1794" width="9.25" style="106" bestFit="1" customWidth="1"/>
    <col min="1795" max="1795" width="11.25" style="106" customWidth="1"/>
    <col min="1796" max="1802" width="12.625" style="106" customWidth="1"/>
    <col min="1803" max="1803" width="10.5" style="106" customWidth="1"/>
    <col min="1804" max="2047" width="9" style="106"/>
    <col min="2048" max="2048" width="42.625" style="106" customWidth="1"/>
    <col min="2049" max="2049" width="14" style="106" customWidth="1"/>
    <col min="2050" max="2050" width="9.25" style="106" bestFit="1" customWidth="1"/>
    <col min="2051" max="2051" width="11.25" style="106" customWidth="1"/>
    <col min="2052" max="2058" width="12.625" style="106" customWidth="1"/>
    <col min="2059" max="2059" width="10.5" style="106" customWidth="1"/>
    <col min="2060" max="2303" width="9" style="106"/>
    <col min="2304" max="2304" width="42.625" style="106" customWidth="1"/>
    <col min="2305" max="2305" width="14" style="106" customWidth="1"/>
    <col min="2306" max="2306" width="9.25" style="106" bestFit="1" customWidth="1"/>
    <col min="2307" max="2307" width="11.25" style="106" customWidth="1"/>
    <col min="2308" max="2314" width="12.625" style="106" customWidth="1"/>
    <col min="2315" max="2315" width="10.5" style="106" customWidth="1"/>
    <col min="2316" max="2559" width="9" style="106"/>
    <col min="2560" max="2560" width="42.625" style="106" customWidth="1"/>
    <col min="2561" max="2561" width="14" style="106" customWidth="1"/>
    <col min="2562" max="2562" width="9.25" style="106" bestFit="1" customWidth="1"/>
    <col min="2563" max="2563" width="11.25" style="106" customWidth="1"/>
    <col min="2564" max="2570" width="12.625" style="106" customWidth="1"/>
    <col min="2571" max="2571" width="10.5" style="106" customWidth="1"/>
    <col min="2572" max="2815" width="9" style="106"/>
    <col min="2816" max="2816" width="42.625" style="106" customWidth="1"/>
    <col min="2817" max="2817" width="14" style="106" customWidth="1"/>
    <col min="2818" max="2818" width="9.25" style="106" bestFit="1" customWidth="1"/>
    <col min="2819" max="2819" width="11.25" style="106" customWidth="1"/>
    <col min="2820" max="2826" width="12.625" style="106" customWidth="1"/>
    <col min="2827" max="2827" width="10.5" style="106" customWidth="1"/>
    <col min="2828" max="3071" width="9" style="106"/>
    <col min="3072" max="3072" width="42.625" style="106" customWidth="1"/>
    <col min="3073" max="3073" width="14" style="106" customWidth="1"/>
    <col min="3074" max="3074" width="9.25" style="106" bestFit="1" customWidth="1"/>
    <col min="3075" max="3075" width="11.25" style="106" customWidth="1"/>
    <col min="3076" max="3082" width="12.625" style="106" customWidth="1"/>
    <col min="3083" max="3083" width="10.5" style="106" customWidth="1"/>
    <col min="3084" max="3327" width="9" style="106"/>
    <col min="3328" max="3328" width="42.625" style="106" customWidth="1"/>
    <col min="3329" max="3329" width="14" style="106" customWidth="1"/>
    <col min="3330" max="3330" width="9.25" style="106" bestFit="1" customWidth="1"/>
    <col min="3331" max="3331" width="11.25" style="106" customWidth="1"/>
    <col min="3332" max="3338" width="12.625" style="106" customWidth="1"/>
    <col min="3339" max="3339" width="10.5" style="106" customWidth="1"/>
    <col min="3340" max="3583" width="9" style="106"/>
    <col min="3584" max="3584" width="42.625" style="106" customWidth="1"/>
    <col min="3585" max="3585" width="14" style="106" customWidth="1"/>
    <col min="3586" max="3586" width="9.25" style="106" bestFit="1" customWidth="1"/>
    <col min="3587" max="3587" width="11.25" style="106" customWidth="1"/>
    <col min="3588" max="3594" width="12.625" style="106" customWidth="1"/>
    <col min="3595" max="3595" width="10.5" style="106" customWidth="1"/>
    <col min="3596" max="3839" width="9" style="106"/>
    <col min="3840" max="3840" width="42.625" style="106" customWidth="1"/>
    <col min="3841" max="3841" width="14" style="106" customWidth="1"/>
    <col min="3842" max="3842" width="9.25" style="106" bestFit="1" customWidth="1"/>
    <col min="3843" max="3843" width="11.25" style="106" customWidth="1"/>
    <col min="3844" max="3850" width="12.625" style="106" customWidth="1"/>
    <col min="3851" max="3851" width="10.5" style="106" customWidth="1"/>
    <col min="3852" max="4095" width="9" style="106"/>
    <col min="4096" max="4096" width="42.625" style="106" customWidth="1"/>
    <col min="4097" max="4097" width="14" style="106" customWidth="1"/>
    <col min="4098" max="4098" width="9.25" style="106" bestFit="1" customWidth="1"/>
    <col min="4099" max="4099" width="11.25" style="106" customWidth="1"/>
    <col min="4100" max="4106" width="12.625" style="106" customWidth="1"/>
    <col min="4107" max="4107" width="10.5" style="106" customWidth="1"/>
    <col min="4108" max="4351" width="9" style="106"/>
    <col min="4352" max="4352" width="42.625" style="106" customWidth="1"/>
    <col min="4353" max="4353" width="14" style="106" customWidth="1"/>
    <col min="4354" max="4354" width="9.25" style="106" bestFit="1" customWidth="1"/>
    <col min="4355" max="4355" width="11.25" style="106" customWidth="1"/>
    <col min="4356" max="4362" width="12.625" style="106" customWidth="1"/>
    <col min="4363" max="4363" width="10.5" style="106" customWidth="1"/>
    <col min="4364" max="4607" width="9" style="106"/>
    <col min="4608" max="4608" width="42.625" style="106" customWidth="1"/>
    <col min="4609" max="4609" width="14" style="106" customWidth="1"/>
    <col min="4610" max="4610" width="9.25" style="106" bestFit="1" customWidth="1"/>
    <col min="4611" max="4611" width="11.25" style="106" customWidth="1"/>
    <col min="4612" max="4618" width="12.625" style="106" customWidth="1"/>
    <col min="4619" max="4619" width="10.5" style="106" customWidth="1"/>
    <col min="4620" max="4863" width="9" style="106"/>
    <col min="4864" max="4864" width="42.625" style="106" customWidth="1"/>
    <col min="4865" max="4865" width="14" style="106" customWidth="1"/>
    <col min="4866" max="4866" width="9.25" style="106" bestFit="1" customWidth="1"/>
    <col min="4867" max="4867" width="11.25" style="106" customWidth="1"/>
    <col min="4868" max="4874" width="12.625" style="106" customWidth="1"/>
    <col min="4875" max="4875" width="10.5" style="106" customWidth="1"/>
    <col min="4876" max="5119" width="9" style="106"/>
    <col min="5120" max="5120" width="42.625" style="106" customWidth="1"/>
    <col min="5121" max="5121" width="14" style="106" customWidth="1"/>
    <col min="5122" max="5122" width="9.25" style="106" bestFit="1" customWidth="1"/>
    <col min="5123" max="5123" width="11.25" style="106" customWidth="1"/>
    <col min="5124" max="5130" width="12.625" style="106" customWidth="1"/>
    <col min="5131" max="5131" width="10.5" style="106" customWidth="1"/>
    <col min="5132" max="5375" width="9" style="106"/>
    <col min="5376" max="5376" width="42.625" style="106" customWidth="1"/>
    <col min="5377" max="5377" width="14" style="106" customWidth="1"/>
    <col min="5378" max="5378" width="9.25" style="106" bestFit="1" customWidth="1"/>
    <col min="5379" max="5379" width="11.25" style="106" customWidth="1"/>
    <col min="5380" max="5386" width="12.625" style="106" customWidth="1"/>
    <col min="5387" max="5387" width="10.5" style="106" customWidth="1"/>
    <col min="5388" max="5631" width="9" style="106"/>
    <col min="5632" max="5632" width="42.625" style="106" customWidth="1"/>
    <col min="5633" max="5633" width="14" style="106" customWidth="1"/>
    <col min="5634" max="5634" width="9.25" style="106" bestFit="1" customWidth="1"/>
    <col min="5635" max="5635" width="11.25" style="106" customWidth="1"/>
    <col min="5636" max="5642" width="12.625" style="106" customWidth="1"/>
    <col min="5643" max="5643" width="10.5" style="106" customWidth="1"/>
    <col min="5644" max="5887" width="9" style="106"/>
    <col min="5888" max="5888" width="42.625" style="106" customWidth="1"/>
    <col min="5889" max="5889" width="14" style="106" customWidth="1"/>
    <col min="5890" max="5890" width="9.25" style="106" bestFit="1" customWidth="1"/>
    <col min="5891" max="5891" width="11.25" style="106" customWidth="1"/>
    <col min="5892" max="5898" width="12.625" style="106" customWidth="1"/>
    <col min="5899" max="5899" width="10.5" style="106" customWidth="1"/>
    <col min="5900" max="6143" width="9" style="106"/>
    <col min="6144" max="6144" width="42.625" style="106" customWidth="1"/>
    <col min="6145" max="6145" width="14" style="106" customWidth="1"/>
    <col min="6146" max="6146" width="9.25" style="106" bestFit="1" customWidth="1"/>
    <col min="6147" max="6147" width="11.25" style="106" customWidth="1"/>
    <col min="6148" max="6154" width="12.625" style="106" customWidth="1"/>
    <col min="6155" max="6155" width="10.5" style="106" customWidth="1"/>
    <col min="6156" max="6399" width="9" style="106"/>
    <col min="6400" max="6400" width="42.625" style="106" customWidth="1"/>
    <col min="6401" max="6401" width="14" style="106" customWidth="1"/>
    <col min="6402" max="6402" width="9.25" style="106" bestFit="1" customWidth="1"/>
    <col min="6403" max="6403" width="11.25" style="106" customWidth="1"/>
    <col min="6404" max="6410" width="12.625" style="106" customWidth="1"/>
    <col min="6411" max="6411" width="10.5" style="106" customWidth="1"/>
    <col min="6412" max="6655" width="9" style="106"/>
    <col min="6656" max="6656" width="42.625" style="106" customWidth="1"/>
    <col min="6657" max="6657" width="14" style="106" customWidth="1"/>
    <col min="6658" max="6658" width="9.25" style="106" bestFit="1" customWidth="1"/>
    <col min="6659" max="6659" width="11.25" style="106" customWidth="1"/>
    <col min="6660" max="6666" width="12.625" style="106" customWidth="1"/>
    <col min="6667" max="6667" width="10.5" style="106" customWidth="1"/>
    <col min="6668" max="6911" width="9" style="106"/>
    <col min="6912" max="6912" width="42.625" style="106" customWidth="1"/>
    <col min="6913" max="6913" width="14" style="106" customWidth="1"/>
    <col min="6914" max="6914" width="9.25" style="106" bestFit="1" customWidth="1"/>
    <col min="6915" max="6915" width="11.25" style="106" customWidth="1"/>
    <col min="6916" max="6922" width="12.625" style="106" customWidth="1"/>
    <col min="6923" max="6923" width="10.5" style="106" customWidth="1"/>
    <col min="6924" max="7167" width="9" style="106"/>
    <col min="7168" max="7168" width="42.625" style="106" customWidth="1"/>
    <col min="7169" max="7169" width="14" style="106" customWidth="1"/>
    <col min="7170" max="7170" width="9.25" style="106" bestFit="1" customWidth="1"/>
    <col min="7171" max="7171" width="11.25" style="106" customWidth="1"/>
    <col min="7172" max="7178" width="12.625" style="106" customWidth="1"/>
    <col min="7179" max="7179" width="10.5" style="106" customWidth="1"/>
    <col min="7180" max="7423" width="9" style="106"/>
    <col min="7424" max="7424" width="42.625" style="106" customWidth="1"/>
    <col min="7425" max="7425" width="14" style="106" customWidth="1"/>
    <col min="7426" max="7426" width="9.25" style="106" bestFit="1" customWidth="1"/>
    <col min="7427" max="7427" width="11.25" style="106" customWidth="1"/>
    <col min="7428" max="7434" width="12.625" style="106" customWidth="1"/>
    <col min="7435" max="7435" width="10.5" style="106" customWidth="1"/>
    <col min="7436" max="7679" width="9" style="106"/>
    <col min="7680" max="7680" width="42.625" style="106" customWidth="1"/>
    <col min="7681" max="7681" width="14" style="106" customWidth="1"/>
    <col min="7682" max="7682" width="9.25" style="106" bestFit="1" customWidth="1"/>
    <col min="7683" max="7683" width="11.25" style="106" customWidth="1"/>
    <col min="7684" max="7690" width="12.625" style="106" customWidth="1"/>
    <col min="7691" max="7691" width="10.5" style="106" customWidth="1"/>
    <col min="7692" max="7935" width="9" style="106"/>
    <col min="7936" max="7936" width="42.625" style="106" customWidth="1"/>
    <col min="7937" max="7937" width="14" style="106" customWidth="1"/>
    <col min="7938" max="7938" width="9.25" style="106" bestFit="1" customWidth="1"/>
    <col min="7939" max="7939" width="11.25" style="106" customWidth="1"/>
    <col min="7940" max="7946" width="12.625" style="106" customWidth="1"/>
    <col min="7947" max="7947" width="10.5" style="106" customWidth="1"/>
    <col min="7948" max="8191" width="9" style="106"/>
    <col min="8192" max="8192" width="42.625" style="106" customWidth="1"/>
    <col min="8193" max="8193" width="14" style="106" customWidth="1"/>
    <col min="8194" max="8194" width="9.25" style="106" bestFit="1" customWidth="1"/>
    <col min="8195" max="8195" width="11.25" style="106" customWidth="1"/>
    <col min="8196" max="8202" width="12.625" style="106" customWidth="1"/>
    <col min="8203" max="8203" width="10.5" style="106" customWidth="1"/>
    <col min="8204" max="8447" width="9" style="106"/>
    <col min="8448" max="8448" width="42.625" style="106" customWidth="1"/>
    <col min="8449" max="8449" width="14" style="106" customWidth="1"/>
    <col min="8450" max="8450" width="9.25" style="106" bestFit="1" customWidth="1"/>
    <col min="8451" max="8451" width="11.25" style="106" customWidth="1"/>
    <col min="8452" max="8458" width="12.625" style="106" customWidth="1"/>
    <col min="8459" max="8459" width="10.5" style="106" customWidth="1"/>
    <col min="8460" max="8703" width="9" style="106"/>
    <col min="8704" max="8704" width="42.625" style="106" customWidth="1"/>
    <col min="8705" max="8705" width="14" style="106" customWidth="1"/>
    <col min="8706" max="8706" width="9.25" style="106" bestFit="1" customWidth="1"/>
    <col min="8707" max="8707" width="11.25" style="106" customWidth="1"/>
    <col min="8708" max="8714" width="12.625" style="106" customWidth="1"/>
    <col min="8715" max="8715" width="10.5" style="106" customWidth="1"/>
    <col min="8716" max="8959" width="9" style="106"/>
    <col min="8960" max="8960" width="42.625" style="106" customWidth="1"/>
    <col min="8961" max="8961" width="14" style="106" customWidth="1"/>
    <col min="8962" max="8962" width="9.25" style="106" bestFit="1" customWidth="1"/>
    <col min="8963" max="8963" width="11.25" style="106" customWidth="1"/>
    <col min="8964" max="8970" width="12.625" style="106" customWidth="1"/>
    <col min="8971" max="8971" width="10.5" style="106" customWidth="1"/>
    <col min="8972" max="9215" width="9" style="106"/>
    <col min="9216" max="9216" width="42.625" style="106" customWidth="1"/>
    <col min="9217" max="9217" width="14" style="106" customWidth="1"/>
    <col min="9218" max="9218" width="9.25" style="106" bestFit="1" customWidth="1"/>
    <col min="9219" max="9219" width="11.25" style="106" customWidth="1"/>
    <col min="9220" max="9226" width="12.625" style="106" customWidth="1"/>
    <col min="9227" max="9227" width="10.5" style="106" customWidth="1"/>
    <col min="9228" max="9471" width="9" style="106"/>
    <col min="9472" max="9472" width="42.625" style="106" customWidth="1"/>
    <col min="9473" max="9473" width="14" style="106" customWidth="1"/>
    <col min="9474" max="9474" width="9.25" style="106" bestFit="1" customWidth="1"/>
    <col min="9475" max="9475" width="11.25" style="106" customWidth="1"/>
    <col min="9476" max="9482" width="12.625" style="106" customWidth="1"/>
    <col min="9483" max="9483" width="10.5" style="106" customWidth="1"/>
    <col min="9484" max="9727" width="9" style="106"/>
    <col min="9728" max="9728" width="42.625" style="106" customWidth="1"/>
    <col min="9729" max="9729" width="14" style="106" customWidth="1"/>
    <col min="9730" max="9730" width="9.25" style="106" bestFit="1" customWidth="1"/>
    <col min="9731" max="9731" width="11.25" style="106" customWidth="1"/>
    <col min="9732" max="9738" width="12.625" style="106" customWidth="1"/>
    <col min="9739" max="9739" width="10.5" style="106" customWidth="1"/>
    <col min="9740" max="9983" width="9" style="106"/>
    <col min="9984" max="9984" width="42.625" style="106" customWidth="1"/>
    <col min="9985" max="9985" width="14" style="106" customWidth="1"/>
    <col min="9986" max="9986" width="9.25" style="106" bestFit="1" customWidth="1"/>
    <col min="9987" max="9987" width="11.25" style="106" customWidth="1"/>
    <col min="9988" max="9994" width="12.625" style="106" customWidth="1"/>
    <col min="9995" max="9995" width="10.5" style="106" customWidth="1"/>
    <col min="9996" max="10239" width="9" style="106"/>
    <col min="10240" max="10240" width="42.625" style="106" customWidth="1"/>
    <col min="10241" max="10241" width="14" style="106" customWidth="1"/>
    <col min="10242" max="10242" width="9.25" style="106" bestFit="1" customWidth="1"/>
    <col min="10243" max="10243" width="11.25" style="106" customWidth="1"/>
    <col min="10244" max="10250" width="12.625" style="106" customWidth="1"/>
    <col min="10251" max="10251" width="10.5" style="106" customWidth="1"/>
    <col min="10252" max="10495" width="9" style="106"/>
    <col min="10496" max="10496" width="42.625" style="106" customWidth="1"/>
    <col min="10497" max="10497" width="14" style="106" customWidth="1"/>
    <col min="10498" max="10498" width="9.25" style="106" bestFit="1" customWidth="1"/>
    <col min="10499" max="10499" width="11.25" style="106" customWidth="1"/>
    <col min="10500" max="10506" width="12.625" style="106" customWidth="1"/>
    <col min="10507" max="10507" width="10.5" style="106" customWidth="1"/>
    <col min="10508" max="10751" width="9" style="106"/>
    <col min="10752" max="10752" width="42.625" style="106" customWidth="1"/>
    <col min="10753" max="10753" width="14" style="106" customWidth="1"/>
    <col min="10754" max="10754" width="9.25" style="106" bestFit="1" customWidth="1"/>
    <col min="10755" max="10755" width="11.25" style="106" customWidth="1"/>
    <col min="10756" max="10762" width="12.625" style="106" customWidth="1"/>
    <col min="10763" max="10763" width="10.5" style="106" customWidth="1"/>
    <col min="10764" max="11007" width="9" style="106"/>
    <col min="11008" max="11008" width="42.625" style="106" customWidth="1"/>
    <col min="11009" max="11009" width="14" style="106" customWidth="1"/>
    <col min="11010" max="11010" width="9.25" style="106" bestFit="1" customWidth="1"/>
    <col min="11011" max="11011" width="11.25" style="106" customWidth="1"/>
    <col min="11012" max="11018" width="12.625" style="106" customWidth="1"/>
    <col min="11019" max="11019" width="10.5" style="106" customWidth="1"/>
    <col min="11020" max="11263" width="9" style="106"/>
    <col min="11264" max="11264" width="42.625" style="106" customWidth="1"/>
    <col min="11265" max="11265" width="14" style="106" customWidth="1"/>
    <col min="11266" max="11266" width="9.25" style="106" bestFit="1" customWidth="1"/>
    <col min="11267" max="11267" width="11.25" style="106" customWidth="1"/>
    <col min="11268" max="11274" width="12.625" style="106" customWidth="1"/>
    <col min="11275" max="11275" width="10.5" style="106" customWidth="1"/>
    <col min="11276" max="11519" width="9" style="106"/>
    <col min="11520" max="11520" width="42.625" style="106" customWidth="1"/>
    <col min="11521" max="11521" width="14" style="106" customWidth="1"/>
    <col min="11522" max="11522" width="9.25" style="106" bestFit="1" customWidth="1"/>
    <col min="11523" max="11523" width="11.25" style="106" customWidth="1"/>
    <col min="11524" max="11530" width="12.625" style="106" customWidth="1"/>
    <col min="11531" max="11531" width="10.5" style="106" customWidth="1"/>
    <col min="11532" max="11775" width="9" style="106"/>
    <col min="11776" max="11776" width="42.625" style="106" customWidth="1"/>
    <col min="11777" max="11777" width="14" style="106" customWidth="1"/>
    <col min="11778" max="11778" width="9.25" style="106" bestFit="1" customWidth="1"/>
    <col min="11779" max="11779" width="11.25" style="106" customWidth="1"/>
    <col min="11780" max="11786" width="12.625" style="106" customWidth="1"/>
    <col min="11787" max="11787" width="10.5" style="106" customWidth="1"/>
    <col min="11788" max="12031" width="9" style="106"/>
    <col min="12032" max="12032" width="42.625" style="106" customWidth="1"/>
    <col min="12033" max="12033" width="14" style="106" customWidth="1"/>
    <col min="12034" max="12034" width="9.25" style="106" bestFit="1" customWidth="1"/>
    <col min="12035" max="12035" width="11.25" style="106" customWidth="1"/>
    <col min="12036" max="12042" width="12.625" style="106" customWidth="1"/>
    <col min="12043" max="12043" width="10.5" style="106" customWidth="1"/>
    <col min="12044" max="12287" width="9" style="106"/>
    <col min="12288" max="12288" width="42.625" style="106" customWidth="1"/>
    <col min="12289" max="12289" width="14" style="106" customWidth="1"/>
    <col min="12290" max="12290" width="9.25" style="106" bestFit="1" customWidth="1"/>
    <col min="12291" max="12291" width="11.25" style="106" customWidth="1"/>
    <col min="12292" max="12298" width="12.625" style="106" customWidth="1"/>
    <col min="12299" max="12299" width="10.5" style="106" customWidth="1"/>
    <col min="12300" max="12543" width="9" style="106"/>
    <col min="12544" max="12544" width="42.625" style="106" customWidth="1"/>
    <col min="12545" max="12545" width="14" style="106" customWidth="1"/>
    <col min="12546" max="12546" width="9.25" style="106" bestFit="1" customWidth="1"/>
    <col min="12547" max="12547" width="11.25" style="106" customWidth="1"/>
    <col min="12548" max="12554" width="12.625" style="106" customWidth="1"/>
    <col min="12555" max="12555" width="10.5" style="106" customWidth="1"/>
    <col min="12556" max="12799" width="9" style="106"/>
    <col min="12800" max="12800" width="42.625" style="106" customWidth="1"/>
    <col min="12801" max="12801" width="14" style="106" customWidth="1"/>
    <col min="12802" max="12802" width="9.25" style="106" bestFit="1" customWidth="1"/>
    <col min="12803" max="12803" width="11.25" style="106" customWidth="1"/>
    <col min="12804" max="12810" width="12.625" style="106" customWidth="1"/>
    <col min="12811" max="12811" width="10.5" style="106" customWidth="1"/>
    <col min="12812" max="13055" width="9" style="106"/>
    <col min="13056" max="13056" width="42.625" style="106" customWidth="1"/>
    <col min="13057" max="13057" width="14" style="106" customWidth="1"/>
    <col min="13058" max="13058" width="9.25" style="106" bestFit="1" customWidth="1"/>
    <col min="13059" max="13059" width="11.25" style="106" customWidth="1"/>
    <col min="13060" max="13066" width="12.625" style="106" customWidth="1"/>
    <col min="13067" max="13067" width="10.5" style="106" customWidth="1"/>
    <col min="13068" max="13311" width="9" style="106"/>
    <col min="13312" max="13312" width="42.625" style="106" customWidth="1"/>
    <col min="13313" max="13313" width="14" style="106" customWidth="1"/>
    <col min="13314" max="13314" width="9.25" style="106" bestFit="1" customWidth="1"/>
    <col min="13315" max="13315" width="11.25" style="106" customWidth="1"/>
    <col min="13316" max="13322" width="12.625" style="106" customWidth="1"/>
    <col min="13323" max="13323" width="10.5" style="106" customWidth="1"/>
    <col min="13324" max="13567" width="9" style="106"/>
    <col min="13568" max="13568" width="42.625" style="106" customWidth="1"/>
    <col min="13569" max="13569" width="14" style="106" customWidth="1"/>
    <col min="13570" max="13570" width="9.25" style="106" bestFit="1" customWidth="1"/>
    <col min="13571" max="13571" width="11.25" style="106" customWidth="1"/>
    <col min="13572" max="13578" width="12.625" style="106" customWidth="1"/>
    <col min="13579" max="13579" width="10.5" style="106" customWidth="1"/>
    <col min="13580" max="13823" width="9" style="106"/>
    <col min="13824" max="13824" width="42.625" style="106" customWidth="1"/>
    <col min="13825" max="13825" width="14" style="106" customWidth="1"/>
    <col min="13826" max="13826" width="9.25" style="106" bestFit="1" customWidth="1"/>
    <col min="13827" max="13827" width="11.25" style="106" customWidth="1"/>
    <col min="13828" max="13834" width="12.625" style="106" customWidth="1"/>
    <col min="13835" max="13835" width="10.5" style="106" customWidth="1"/>
    <col min="13836" max="14079" width="9" style="106"/>
    <col min="14080" max="14080" width="42.625" style="106" customWidth="1"/>
    <col min="14081" max="14081" width="14" style="106" customWidth="1"/>
    <col min="14082" max="14082" width="9.25" style="106" bestFit="1" customWidth="1"/>
    <col min="14083" max="14083" width="11.25" style="106" customWidth="1"/>
    <col min="14084" max="14090" width="12.625" style="106" customWidth="1"/>
    <col min="14091" max="14091" width="10.5" style="106" customWidth="1"/>
    <col min="14092" max="14335" width="9" style="106"/>
    <col min="14336" max="14336" width="42.625" style="106" customWidth="1"/>
    <col min="14337" max="14337" width="14" style="106" customWidth="1"/>
    <col min="14338" max="14338" width="9.25" style="106" bestFit="1" customWidth="1"/>
    <col min="14339" max="14339" width="11.25" style="106" customWidth="1"/>
    <col min="14340" max="14346" width="12.625" style="106" customWidth="1"/>
    <col min="14347" max="14347" width="10.5" style="106" customWidth="1"/>
    <col min="14348" max="14591" width="9" style="106"/>
    <col min="14592" max="14592" width="42.625" style="106" customWidth="1"/>
    <col min="14593" max="14593" width="14" style="106" customWidth="1"/>
    <col min="14594" max="14594" width="9.25" style="106" bestFit="1" customWidth="1"/>
    <col min="14595" max="14595" width="11.25" style="106" customWidth="1"/>
    <col min="14596" max="14602" width="12.625" style="106" customWidth="1"/>
    <col min="14603" max="14603" width="10.5" style="106" customWidth="1"/>
    <col min="14604" max="14847" width="9" style="106"/>
    <col min="14848" max="14848" width="42.625" style="106" customWidth="1"/>
    <col min="14849" max="14849" width="14" style="106" customWidth="1"/>
    <col min="14850" max="14850" width="9.25" style="106" bestFit="1" customWidth="1"/>
    <col min="14851" max="14851" width="11.25" style="106" customWidth="1"/>
    <col min="14852" max="14858" width="12.625" style="106" customWidth="1"/>
    <col min="14859" max="14859" width="10.5" style="106" customWidth="1"/>
    <col min="14860" max="15103" width="9" style="106"/>
    <col min="15104" max="15104" width="42.625" style="106" customWidth="1"/>
    <col min="15105" max="15105" width="14" style="106" customWidth="1"/>
    <col min="15106" max="15106" width="9.25" style="106" bestFit="1" customWidth="1"/>
    <col min="15107" max="15107" width="11.25" style="106" customWidth="1"/>
    <col min="15108" max="15114" width="12.625" style="106" customWidth="1"/>
    <col min="15115" max="15115" width="10.5" style="106" customWidth="1"/>
    <col min="15116" max="15359" width="9" style="106"/>
    <col min="15360" max="15360" width="42.625" style="106" customWidth="1"/>
    <col min="15361" max="15361" width="14" style="106" customWidth="1"/>
    <col min="15362" max="15362" width="9.25" style="106" bestFit="1" customWidth="1"/>
    <col min="15363" max="15363" width="11.25" style="106" customWidth="1"/>
    <col min="15364" max="15370" width="12.625" style="106" customWidth="1"/>
    <col min="15371" max="15371" width="10.5" style="106" customWidth="1"/>
    <col min="15372" max="15615" width="9" style="106"/>
    <col min="15616" max="15616" width="42.625" style="106" customWidth="1"/>
    <col min="15617" max="15617" width="14" style="106" customWidth="1"/>
    <col min="15618" max="15618" width="9.25" style="106" bestFit="1" customWidth="1"/>
    <col min="15619" max="15619" width="11.25" style="106" customWidth="1"/>
    <col min="15620" max="15626" width="12.625" style="106" customWidth="1"/>
    <col min="15627" max="15627" width="10.5" style="106" customWidth="1"/>
    <col min="15628" max="15871" width="9" style="106"/>
    <col min="15872" max="15872" width="42.625" style="106" customWidth="1"/>
    <col min="15873" max="15873" width="14" style="106" customWidth="1"/>
    <col min="15874" max="15874" width="9.25" style="106" bestFit="1" customWidth="1"/>
    <col min="15875" max="15875" width="11.25" style="106" customWidth="1"/>
    <col min="15876" max="15882" width="12.625" style="106" customWidth="1"/>
    <col min="15883" max="15883" width="10.5" style="106" customWidth="1"/>
    <col min="15884" max="16127" width="9" style="106"/>
    <col min="16128" max="16128" width="42.625" style="106" customWidth="1"/>
    <col min="16129" max="16129" width="14" style="106" customWidth="1"/>
    <col min="16130" max="16130" width="9.25" style="106" bestFit="1" customWidth="1"/>
    <col min="16131" max="16131" width="11.25" style="106" customWidth="1"/>
    <col min="16132" max="16138" width="12.625" style="106" customWidth="1"/>
    <col min="16139" max="16139" width="10.5" style="106" customWidth="1"/>
    <col min="16140" max="16384" width="9" style="106"/>
  </cols>
  <sheetData>
    <row r="1" spans="1:13" s="86" customFormat="1" ht="18" customHeight="1">
      <c r="A1" s="258" t="s">
        <v>69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s="86" customFormat="1" ht="18" customHeight="1" thickBot="1">
      <c r="A2" s="260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3" s="86" customFormat="1" ht="13.5" thickBot="1">
      <c r="A3" s="87"/>
      <c r="B3" s="87"/>
      <c r="C3" s="88"/>
      <c r="D3" s="89"/>
      <c r="E3" s="219"/>
      <c r="F3" s="87"/>
      <c r="G3" s="87"/>
      <c r="H3" s="87"/>
      <c r="I3" s="90"/>
      <c r="J3" s="90"/>
      <c r="K3" s="90"/>
      <c r="L3" s="90"/>
    </row>
    <row r="4" spans="1:13" s="86" customFormat="1">
      <c r="A4" s="91" t="s">
        <v>1179</v>
      </c>
      <c r="B4" s="92"/>
      <c r="C4" s="93"/>
      <c r="D4" s="94"/>
      <c r="E4" s="220"/>
      <c r="F4" s="95"/>
      <c r="G4" s="95"/>
      <c r="H4" s="94"/>
      <c r="I4" s="96"/>
      <c r="J4" s="96"/>
      <c r="K4" s="96"/>
      <c r="L4" s="96"/>
    </row>
    <row r="5" spans="1:13" s="86" customFormat="1">
      <c r="A5" s="97" t="s">
        <v>1232</v>
      </c>
      <c r="B5" s="98"/>
      <c r="C5" s="88"/>
      <c r="D5" s="89"/>
      <c r="E5" s="221"/>
      <c r="F5" s="99"/>
      <c r="G5" s="87"/>
      <c r="H5" s="89"/>
      <c r="I5" s="90"/>
      <c r="J5" s="90"/>
      <c r="K5" s="90"/>
      <c r="L5" s="90"/>
    </row>
    <row r="6" spans="1:13" s="86" customFormat="1" ht="13.5" thickBot="1">
      <c r="A6" s="100" t="s">
        <v>1234</v>
      </c>
      <c r="B6" s="101"/>
      <c r="C6" s="102"/>
      <c r="D6" s="103"/>
      <c r="E6" s="222"/>
      <c r="F6" s="104"/>
      <c r="G6" s="104"/>
      <c r="H6" s="103"/>
      <c r="I6" s="105"/>
      <c r="J6" s="105"/>
      <c r="K6" s="105"/>
      <c r="L6" s="105"/>
    </row>
    <row r="7" spans="1:13" s="86" customFormat="1" ht="15" customHeight="1" thickBot="1">
      <c r="A7" s="264" t="s">
        <v>1180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6"/>
    </row>
    <row r="8" spans="1:13" ht="13.5" thickBot="1">
      <c r="A8" s="212" t="s">
        <v>71</v>
      </c>
      <c r="B8" s="210" t="s">
        <v>74</v>
      </c>
      <c r="C8" s="210" t="s">
        <v>77</v>
      </c>
      <c r="D8" s="210" t="s">
        <v>1181</v>
      </c>
      <c r="E8" s="210" t="s">
        <v>1198</v>
      </c>
      <c r="F8" s="210" t="s">
        <v>1199</v>
      </c>
      <c r="G8" s="210" t="s">
        <v>1200</v>
      </c>
      <c r="H8" s="210" t="s">
        <v>1201</v>
      </c>
      <c r="I8" s="210" t="s">
        <v>1202</v>
      </c>
      <c r="J8" s="210" t="s">
        <v>1203</v>
      </c>
      <c r="K8" s="210" t="s">
        <v>1204</v>
      </c>
      <c r="L8" s="210" t="s">
        <v>1205</v>
      </c>
      <c r="M8" s="213" t="s">
        <v>1196</v>
      </c>
    </row>
    <row r="9" spans="1:13">
      <c r="A9" s="107"/>
      <c r="B9" s="108"/>
      <c r="C9" s="108"/>
      <c r="D9" s="108"/>
      <c r="E9" s="224"/>
      <c r="F9" s="109"/>
      <c r="G9" s="109"/>
      <c r="H9" s="109"/>
      <c r="I9" s="109"/>
      <c r="J9" s="109"/>
      <c r="K9" s="110"/>
      <c r="L9" s="109"/>
      <c r="M9" s="109"/>
    </row>
    <row r="10" spans="1:13" ht="14.25">
      <c r="A10" s="111">
        <v>1</v>
      </c>
      <c r="B10" s="214" t="s">
        <v>102</v>
      </c>
      <c r="C10" s="112">
        <f>'TIPO 1 bloco-220 v'!M23</f>
        <v>22059.239999999998</v>
      </c>
      <c r="D10" s="152">
        <f t="shared" ref="D10:D54" si="0">C10/C$59</f>
        <v>1.1780800219986707E-2</v>
      </c>
      <c r="E10" s="113">
        <v>1</v>
      </c>
      <c r="F10" s="114"/>
      <c r="G10" s="115"/>
      <c r="H10" s="115"/>
      <c r="I10" s="115"/>
      <c r="J10" s="115"/>
      <c r="K10" s="115"/>
      <c r="L10" s="115"/>
      <c r="M10" s="116">
        <f>SUM(E10:L10)</f>
        <v>1</v>
      </c>
    </row>
    <row r="11" spans="1:13" ht="14.25">
      <c r="A11" s="111"/>
      <c r="B11" s="117"/>
      <c r="C11" s="112"/>
      <c r="D11" s="152"/>
      <c r="E11" s="123">
        <f>C10</f>
        <v>22059.239999999998</v>
      </c>
      <c r="F11" s="118"/>
      <c r="G11" s="115"/>
      <c r="H11" s="115"/>
      <c r="I11" s="115"/>
      <c r="J11" s="115"/>
      <c r="K11" s="115"/>
      <c r="L11" s="115"/>
      <c r="M11" s="126">
        <f>SUM(E11:L11)</f>
        <v>22059.239999999998</v>
      </c>
    </row>
    <row r="12" spans="1:13" ht="14.25">
      <c r="A12" s="227">
        <v>2</v>
      </c>
      <c r="B12" s="215" t="s">
        <v>200</v>
      </c>
      <c r="C12" s="228">
        <f>'TIPO 1 bloco-220 v'!M39</f>
        <v>0</v>
      </c>
      <c r="D12" s="229">
        <f t="shared" si="0"/>
        <v>0</v>
      </c>
      <c r="E12" s="124"/>
      <c r="F12" s="124"/>
      <c r="G12" s="232"/>
      <c r="H12" s="225"/>
      <c r="I12" s="225"/>
      <c r="J12" s="225"/>
      <c r="K12" s="225"/>
      <c r="L12" s="225"/>
      <c r="M12" s="125">
        <v>1</v>
      </c>
    </row>
    <row r="13" spans="1:13" ht="14.25">
      <c r="A13" s="227"/>
      <c r="B13" s="231"/>
      <c r="C13" s="228"/>
      <c r="D13" s="229"/>
      <c r="E13" s="123">
        <f>$C12*E12</f>
        <v>0</v>
      </c>
      <c r="F13" s="123">
        <f>$C12*F12</f>
        <v>0</v>
      </c>
      <c r="G13" s="123"/>
      <c r="H13" s="225"/>
      <c r="I13" s="225"/>
      <c r="J13" s="225"/>
      <c r="K13" s="225"/>
      <c r="L13" s="225"/>
      <c r="M13" s="230">
        <f>SUM(E13:L13)</f>
        <v>0</v>
      </c>
    </row>
    <row r="14" spans="1:13" s="183" customFormat="1" ht="14.25">
      <c r="A14" s="227">
        <v>3</v>
      </c>
      <c r="B14" s="215" t="s">
        <v>1182</v>
      </c>
      <c r="C14" s="228">
        <f>'TIPO 1 bloco-220 v'!M76</f>
        <v>0</v>
      </c>
      <c r="D14" s="229">
        <f t="shared" si="0"/>
        <v>0</v>
      </c>
      <c r="E14" s="124"/>
      <c r="F14" s="124"/>
      <c r="G14" s="124"/>
      <c r="H14" s="225"/>
      <c r="I14" s="225"/>
      <c r="J14" s="225"/>
      <c r="K14" s="225"/>
      <c r="L14" s="225"/>
      <c r="M14" s="125">
        <v>1</v>
      </c>
    </row>
    <row r="15" spans="1:13" s="183" customFormat="1" ht="14.25">
      <c r="A15" s="227"/>
      <c r="B15" s="231"/>
      <c r="C15" s="228"/>
      <c r="D15" s="229"/>
      <c r="E15" s="123"/>
      <c r="F15" s="123"/>
      <c r="G15" s="123"/>
      <c r="H15" s="225"/>
      <c r="I15" s="225"/>
      <c r="J15" s="225"/>
      <c r="K15" s="225"/>
      <c r="L15" s="225"/>
      <c r="M15" s="230">
        <f>C14</f>
        <v>0</v>
      </c>
    </row>
    <row r="16" spans="1:13" ht="14.25">
      <c r="A16" s="111">
        <v>4</v>
      </c>
      <c r="B16" s="215" t="s">
        <v>118</v>
      </c>
      <c r="C16" s="112">
        <f>'TIPO 1 bloco-220 v'!M96</f>
        <v>75030.8318</v>
      </c>
      <c r="D16" s="152">
        <f t="shared" si="0"/>
        <v>4.0070430340085408E-2</v>
      </c>
      <c r="E16" s="133">
        <v>1</v>
      </c>
      <c r="F16" s="124"/>
      <c r="G16" s="124"/>
      <c r="H16" s="124"/>
      <c r="I16" s="121"/>
      <c r="J16" s="121"/>
      <c r="K16" s="122"/>
      <c r="L16" s="122"/>
      <c r="M16" s="116">
        <f>SUM(E16:L16)</f>
        <v>1</v>
      </c>
    </row>
    <row r="17" spans="1:13" ht="14.25">
      <c r="A17" s="111"/>
      <c r="B17" s="117"/>
      <c r="C17" s="112"/>
      <c r="D17" s="152"/>
      <c r="E17" s="123">
        <f>C16</f>
        <v>75030.8318</v>
      </c>
      <c r="F17" s="118"/>
      <c r="G17" s="118"/>
      <c r="H17" s="118"/>
      <c r="I17" s="123"/>
      <c r="J17" s="123"/>
      <c r="K17" s="115"/>
      <c r="L17" s="115"/>
      <c r="M17" s="126">
        <f>SUM(E17:L17)</f>
        <v>75030.8318</v>
      </c>
    </row>
    <row r="18" spans="1:13" ht="14.25">
      <c r="A18" s="111">
        <v>5</v>
      </c>
      <c r="B18" s="215" t="s">
        <v>202</v>
      </c>
      <c r="C18" s="112">
        <f>'TIPO 1 bloco-220 v'!M109</f>
        <v>19810.253199999999</v>
      </c>
      <c r="D18" s="152">
        <f t="shared" si="0"/>
        <v>1.0579722386471717E-2</v>
      </c>
      <c r="E18" s="225"/>
      <c r="F18" s="120"/>
      <c r="G18" s="119">
        <v>0.15</v>
      </c>
      <c r="H18" s="119">
        <v>0.4</v>
      </c>
      <c r="I18" s="119">
        <v>0.45</v>
      </c>
      <c r="J18" s="124"/>
      <c r="K18" s="124"/>
      <c r="L18" s="115"/>
      <c r="M18" s="116">
        <f>SUM(E18:L18)</f>
        <v>1</v>
      </c>
    </row>
    <row r="19" spans="1:13" ht="14.25">
      <c r="A19" s="111"/>
      <c r="B19" s="115"/>
      <c r="C19" s="112"/>
      <c r="D19" s="152"/>
      <c r="E19" s="225"/>
      <c r="F19" s="118"/>
      <c r="G19" s="118">
        <f>$C18*G18</f>
        <v>2971.5379799999996</v>
      </c>
      <c r="H19" s="118">
        <f>$C18*H18</f>
        <v>7924.1012799999999</v>
      </c>
      <c r="I19" s="118">
        <f>$C18*I18</f>
        <v>8914.6139399999993</v>
      </c>
      <c r="J19" s="118"/>
      <c r="K19" s="118"/>
      <c r="L19" s="115"/>
      <c r="M19" s="126">
        <f>SUM(E19:L19)</f>
        <v>19810.253199999999</v>
      </c>
    </row>
    <row r="20" spans="1:13" ht="14.25">
      <c r="A20" s="111">
        <v>6</v>
      </c>
      <c r="B20" s="216" t="s">
        <v>123</v>
      </c>
      <c r="C20" s="112">
        <f>'TIPO 1 bloco-220 v'!M160</f>
        <v>330935.83630000008</v>
      </c>
      <c r="D20" s="152">
        <f t="shared" si="0"/>
        <v>0.17673722998092981</v>
      </c>
      <c r="E20" s="225"/>
      <c r="F20" s="115"/>
      <c r="G20" s="119">
        <v>0.1</v>
      </c>
      <c r="H20" s="119">
        <v>0.4</v>
      </c>
      <c r="I20" s="119">
        <v>0.3</v>
      </c>
      <c r="J20" s="119">
        <v>0.2</v>
      </c>
      <c r="K20" s="115"/>
      <c r="L20" s="115"/>
      <c r="M20" s="116">
        <f>SUM(E20:J20)</f>
        <v>1</v>
      </c>
    </row>
    <row r="21" spans="1:13" ht="14.25">
      <c r="A21" s="111"/>
      <c r="B21" s="115"/>
      <c r="C21" s="112"/>
      <c r="D21" s="152"/>
      <c r="E21" s="225"/>
      <c r="F21" s="115"/>
      <c r="G21" s="118">
        <f>$C20*G20</f>
        <v>33093.583630000008</v>
      </c>
      <c r="H21" s="118">
        <f>$C20*H20</f>
        <v>132374.33452000003</v>
      </c>
      <c r="I21" s="118">
        <f>$C20*I20</f>
        <v>99280.750890000025</v>
      </c>
      <c r="J21" s="118">
        <f>$C20*J20</f>
        <v>66187.167260000017</v>
      </c>
      <c r="K21" s="115"/>
      <c r="L21" s="115"/>
      <c r="M21" s="126">
        <f>SUM(E21:J21)</f>
        <v>330935.83630000008</v>
      </c>
    </row>
    <row r="22" spans="1:13" ht="14.25">
      <c r="A22" s="111">
        <v>7</v>
      </c>
      <c r="B22" s="216" t="s">
        <v>203</v>
      </c>
      <c r="C22" s="112">
        <f>'TIPO 1 bloco-220 v'!M169</f>
        <v>330769.25680000009</v>
      </c>
      <c r="D22" s="152">
        <f t="shared" si="0"/>
        <v>0.1766482677224728</v>
      </c>
      <c r="E22" s="225"/>
      <c r="F22" s="119">
        <v>0.35</v>
      </c>
      <c r="G22" s="119">
        <v>0.25</v>
      </c>
      <c r="H22" s="119">
        <v>0.25</v>
      </c>
      <c r="I22" s="119">
        <v>0.15</v>
      </c>
      <c r="J22" s="115"/>
      <c r="K22" s="121"/>
      <c r="L22" s="121"/>
      <c r="M22" s="116">
        <f>SUM(E22:L22)</f>
        <v>1</v>
      </c>
    </row>
    <row r="23" spans="1:13" ht="14.25">
      <c r="A23" s="111"/>
      <c r="B23" s="115"/>
      <c r="C23" s="112"/>
      <c r="D23" s="152"/>
      <c r="E23" s="225"/>
      <c r="F23" s="118">
        <f>$C22*F22</f>
        <v>115769.23988000002</v>
      </c>
      <c r="G23" s="118">
        <f>$C22*G22</f>
        <v>82692.314200000023</v>
      </c>
      <c r="H23" s="118">
        <f>$C22*H22</f>
        <v>82692.314200000023</v>
      </c>
      <c r="I23" s="123">
        <f>I22*C22</f>
        <v>49615.388520000015</v>
      </c>
      <c r="J23" s="115"/>
      <c r="K23" s="118"/>
      <c r="L23" s="118"/>
      <c r="M23" s="126">
        <f>SUM(E23:L23)</f>
        <v>330769.25680000009</v>
      </c>
    </row>
    <row r="24" spans="1:13" s="183" customFormat="1" ht="14.25">
      <c r="A24" s="227">
        <v>8</v>
      </c>
      <c r="B24" s="216" t="s">
        <v>375</v>
      </c>
      <c r="C24" s="228">
        <f>'TIPO 1 bloco-220 v'!M173</f>
        <v>0</v>
      </c>
      <c r="D24" s="229">
        <f t="shared" si="0"/>
        <v>0</v>
      </c>
      <c r="E24" s="225"/>
      <c r="F24" s="121"/>
      <c r="G24" s="124"/>
      <c r="H24" s="124"/>
      <c r="I24" s="124"/>
      <c r="J24" s="124"/>
      <c r="K24" s="124"/>
      <c r="L24" s="121"/>
      <c r="M24" s="125">
        <v>1</v>
      </c>
    </row>
    <row r="25" spans="1:13" s="183" customFormat="1" ht="14.25">
      <c r="A25" s="227"/>
      <c r="B25" s="225"/>
      <c r="C25" s="228"/>
      <c r="D25" s="229"/>
      <c r="E25" s="225"/>
      <c r="F25" s="123"/>
      <c r="G25" s="123"/>
      <c r="H25" s="123"/>
      <c r="I25" s="123"/>
      <c r="J25" s="123"/>
      <c r="K25" s="123"/>
      <c r="L25" s="123"/>
      <c r="M25" s="230">
        <f>C24</f>
        <v>0</v>
      </c>
    </row>
    <row r="26" spans="1:13" ht="14.25">
      <c r="A26" s="111">
        <v>9</v>
      </c>
      <c r="B26" s="216" t="s">
        <v>204</v>
      </c>
      <c r="C26" s="112">
        <f>'TIPO 1 bloco-220 v'!M188</f>
        <v>332547.36109999998</v>
      </c>
      <c r="D26" s="152">
        <f t="shared" si="0"/>
        <v>0.17759786940995603</v>
      </c>
      <c r="E26" s="225"/>
      <c r="F26" s="115"/>
      <c r="G26" s="119">
        <v>0.15</v>
      </c>
      <c r="H26" s="119">
        <v>0.2</v>
      </c>
      <c r="I26" s="119">
        <v>0.2</v>
      </c>
      <c r="J26" s="127">
        <v>0.2</v>
      </c>
      <c r="K26" s="127">
        <v>0.2</v>
      </c>
      <c r="L26" s="127">
        <v>0.05</v>
      </c>
      <c r="M26" s="116">
        <f t="shared" ref="M26:M43" si="1">SUM(E26:L26)</f>
        <v>1</v>
      </c>
    </row>
    <row r="27" spans="1:13" ht="14.25">
      <c r="A27" s="111"/>
      <c r="B27" s="115"/>
      <c r="C27" s="112"/>
      <c r="D27" s="152"/>
      <c r="E27" s="225"/>
      <c r="F27" s="115"/>
      <c r="G27" s="118">
        <f>$C26*G26</f>
        <v>49882.104164999997</v>
      </c>
      <c r="H27" s="118">
        <f>$C26*H26</f>
        <v>66509.472219999996</v>
      </c>
      <c r="I27" s="118">
        <f>$C26*I26</f>
        <v>66509.472219999996</v>
      </c>
      <c r="J27" s="128">
        <f>J26*C26</f>
        <v>66509.472219999996</v>
      </c>
      <c r="K27" s="128">
        <f>K26*C26</f>
        <v>66509.472219999996</v>
      </c>
      <c r="L27" s="126">
        <f>L26*C26</f>
        <v>16627.368054999999</v>
      </c>
      <c r="M27" s="126">
        <f t="shared" si="1"/>
        <v>332547.36109999998</v>
      </c>
    </row>
    <row r="28" spans="1:13" ht="14.25">
      <c r="A28" s="111">
        <v>10</v>
      </c>
      <c r="B28" s="216" t="s">
        <v>456</v>
      </c>
      <c r="C28" s="112">
        <f>'TIPO 1 bloco-220 v'!M213</f>
        <v>185767.47079999998</v>
      </c>
      <c r="D28" s="152">
        <f t="shared" si="0"/>
        <v>9.9209649147795398E-2</v>
      </c>
      <c r="E28" s="225"/>
      <c r="F28" s="115"/>
      <c r="G28" s="115"/>
      <c r="H28" s="124"/>
      <c r="I28" s="124"/>
      <c r="J28" s="127">
        <v>0.2</v>
      </c>
      <c r="K28" s="127">
        <v>0.3</v>
      </c>
      <c r="L28" s="119">
        <v>0.5</v>
      </c>
      <c r="M28" s="116">
        <f t="shared" si="1"/>
        <v>1</v>
      </c>
    </row>
    <row r="29" spans="1:13" ht="14.25">
      <c r="A29" s="111"/>
      <c r="B29" s="115"/>
      <c r="C29" s="112"/>
      <c r="D29" s="152"/>
      <c r="E29" s="225"/>
      <c r="F29" s="115"/>
      <c r="G29" s="115"/>
      <c r="H29" s="118"/>
      <c r="I29" s="118"/>
      <c r="J29" s="118">
        <f>J28*C28</f>
        <v>37153.494159999995</v>
      </c>
      <c r="K29" s="118">
        <f>K28*C28</f>
        <v>55730.241239999996</v>
      </c>
      <c r="L29" s="118">
        <f>$C28*L28</f>
        <v>92883.73539999999</v>
      </c>
      <c r="M29" s="126">
        <f t="shared" si="1"/>
        <v>185767.47079999998</v>
      </c>
    </row>
    <row r="30" spans="1:13" ht="14.25">
      <c r="A30" s="111">
        <v>11</v>
      </c>
      <c r="B30" s="216" t="s">
        <v>5</v>
      </c>
      <c r="C30" s="112">
        <f>'TIPO 1 bloco-220 v'!M222</f>
        <v>82899.602299999999</v>
      </c>
      <c r="D30" s="152">
        <f t="shared" si="0"/>
        <v>4.4272769733347594E-2</v>
      </c>
      <c r="E30" s="225"/>
      <c r="F30" s="115"/>
      <c r="G30" s="115"/>
      <c r="H30" s="124"/>
      <c r="I30" s="124"/>
      <c r="J30" s="119">
        <v>0.3</v>
      </c>
      <c r="K30" s="119">
        <v>0.3</v>
      </c>
      <c r="L30" s="119">
        <v>0.4</v>
      </c>
      <c r="M30" s="116">
        <f t="shared" si="1"/>
        <v>1</v>
      </c>
    </row>
    <row r="31" spans="1:13" ht="14.25">
      <c r="A31" s="111"/>
      <c r="B31" s="115"/>
      <c r="C31" s="112"/>
      <c r="D31" s="152"/>
      <c r="E31" s="225"/>
      <c r="F31" s="115"/>
      <c r="G31" s="115"/>
      <c r="H31" s="118"/>
      <c r="I31" s="129"/>
      <c r="J31" s="129">
        <f>J30*$C30</f>
        <v>24869.880689999998</v>
      </c>
      <c r="K31" s="129">
        <f>K30*$C30</f>
        <v>24869.880689999998</v>
      </c>
      <c r="L31" s="129">
        <f>L30*$C30</f>
        <v>33159.840920000002</v>
      </c>
      <c r="M31" s="126">
        <f t="shared" si="1"/>
        <v>82899.602299999999</v>
      </c>
    </row>
    <row r="32" spans="1:13" ht="14.25">
      <c r="A32" s="111">
        <v>12</v>
      </c>
      <c r="B32" s="216" t="s">
        <v>45</v>
      </c>
      <c r="C32" s="112">
        <f>'TIPO 1 bloco-220 v'!M306</f>
        <v>39985.834500000004</v>
      </c>
      <c r="D32" s="152">
        <f t="shared" si="0"/>
        <v>2.1354549289728571E-2</v>
      </c>
      <c r="E32" s="225"/>
      <c r="F32" s="115"/>
      <c r="G32" s="119">
        <v>0.1</v>
      </c>
      <c r="H32" s="119">
        <v>0.2</v>
      </c>
      <c r="I32" s="119">
        <v>0.3</v>
      </c>
      <c r="J32" s="119">
        <v>0.2</v>
      </c>
      <c r="K32" s="127">
        <v>0.1</v>
      </c>
      <c r="L32" s="127">
        <v>0.1</v>
      </c>
      <c r="M32" s="116">
        <f t="shared" si="1"/>
        <v>1</v>
      </c>
    </row>
    <row r="33" spans="1:13" ht="14.25">
      <c r="A33" s="111"/>
      <c r="B33" s="115"/>
      <c r="C33" s="112"/>
      <c r="D33" s="152"/>
      <c r="E33" s="225"/>
      <c r="F33" s="115"/>
      <c r="G33" s="118">
        <f>$C32*G32</f>
        <v>3998.5834500000005</v>
      </c>
      <c r="H33" s="118">
        <f>$C32*H32</f>
        <v>7997.1669000000011</v>
      </c>
      <c r="I33" s="118">
        <f>$C32*I32</f>
        <v>11995.75035</v>
      </c>
      <c r="J33" s="129">
        <f>J32*C32</f>
        <v>7997.1669000000011</v>
      </c>
      <c r="K33" s="129">
        <f>K32*C32</f>
        <v>3998.5834500000005</v>
      </c>
      <c r="L33" s="129">
        <f>L32*C32</f>
        <v>3998.5834500000005</v>
      </c>
      <c r="M33" s="126">
        <f t="shared" si="1"/>
        <v>39985.834500000004</v>
      </c>
    </row>
    <row r="34" spans="1:13" ht="14.25">
      <c r="A34" s="111">
        <v>13</v>
      </c>
      <c r="B34" s="216" t="s">
        <v>18</v>
      </c>
      <c r="C34" s="112">
        <f>'TIPO 1 bloco-220 v'!M320</f>
        <v>17096.474000000002</v>
      </c>
      <c r="D34" s="152">
        <f t="shared" si="0"/>
        <v>9.130420842250098E-3</v>
      </c>
      <c r="E34" s="225"/>
      <c r="F34" s="121"/>
      <c r="G34" s="121"/>
      <c r="H34" s="119">
        <v>0.2</v>
      </c>
      <c r="I34" s="119">
        <v>0.2</v>
      </c>
      <c r="J34" s="119">
        <v>0.3</v>
      </c>
      <c r="K34" s="119">
        <v>0.25</v>
      </c>
      <c r="L34" s="119">
        <v>0.05</v>
      </c>
      <c r="M34" s="116">
        <f t="shared" si="1"/>
        <v>1</v>
      </c>
    </row>
    <row r="35" spans="1:13" ht="14.25">
      <c r="A35" s="111"/>
      <c r="B35" s="115"/>
      <c r="C35" s="112"/>
      <c r="D35" s="152"/>
      <c r="E35" s="225"/>
      <c r="F35" s="123"/>
      <c r="G35" s="118"/>
      <c r="H35" s="118">
        <f>$C34*H34</f>
        <v>3419.2948000000006</v>
      </c>
      <c r="I35" s="118">
        <f>$C34*I34</f>
        <v>3419.2948000000006</v>
      </c>
      <c r="J35" s="118">
        <f>$C34*J34</f>
        <v>5128.9422000000004</v>
      </c>
      <c r="K35" s="118">
        <f>$C34*K34</f>
        <v>4274.1185000000005</v>
      </c>
      <c r="L35" s="126">
        <f>L34*C34</f>
        <v>854.82370000000014</v>
      </c>
      <c r="M35" s="126">
        <f t="shared" si="1"/>
        <v>17096.474000000002</v>
      </c>
    </row>
    <row r="36" spans="1:13" ht="14.25">
      <c r="A36" s="111">
        <v>14</v>
      </c>
      <c r="B36" s="216" t="s">
        <v>47</v>
      </c>
      <c r="C36" s="112">
        <f>'TIPO 1 bloco-220 v'!M363</f>
        <v>23422.7572</v>
      </c>
      <c r="D36" s="152">
        <f t="shared" si="0"/>
        <v>1.2508990480835026E-2</v>
      </c>
      <c r="E36" s="225"/>
      <c r="F36" s="121"/>
      <c r="G36" s="119">
        <v>0.2</v>
      </c>
      <c r="H36" s="119">
        <v>0.2</v>
      </c>
      <c r="I36" s="119">
        <v>0.2</v>
      </c>
      <c r="J36" s="119">
        <v>0.2</v>
      </c>
      <c r="K36" s="119">
        <v>0.2</v>
      </c>
      <c r="L36" s="116"/>
      <c r="M36" s="116">
        <f t="shared" si="1"/>
        <v>1</v>
      </c>
    </row>
    <row r="37" spans="1:13" ht="14.25">
      <c r="A37" s="111"/>
      <c r="B37" s="115"/>
      <c r="C37" s="112"/>
      <c r="D37" s="152"/>
      <c r="E37" s="225"/>
      <c r="F37" s="123"/>
      <c r="G37" s="118">
        <f>$C36*G36</f>
        <v>4684.5514400000002</v>
      </c>
      <c r="H37" s="118">
        <f>$C36*H36</f>
        <v>4684.5514400000002</v>
      </c>
      <c r="I37" s="118">
        <f>$C36*I36</f>
        <v>4684.5514400000002</v>
      </c>
      <c r="J37" s="118">
        <f>$C36*J36</f>
        <v>4684.5514400000002</v>
      </c>
      <c r="K37" s="118">
        <f>$C36*K36</f>
        <v>4684.5514400000002</v>
      </c>
      <c r="L37" s="116"/>
      <c r="M37" s="126">
        <f t="shared" si="1"/>
        <v>23422.7572</v>
      </c>
    </row>
    <row r="38" spans="1:13" ht="14.25">
      <c r="A38" s="111">
        <v>15</v>
      </c>
      <c r="B38" s="216" t="s">
        <v>22</v>
      </c>
      <c r="C38" s="112">
        <f>'TIPO 1 bloco-220 v'!M397</f>
        <v>65453.691999999995</v>
      </c>
      <c r="D38" s="152">
        <f t="shared" si="0"/>
        <v>3.4955731435559072E-2</v>
      </c>
      <c r="E38" s="225"/>
      <c r="F38" s="120"/>
      <c r="G38" s="124"/>
      <c r="H38" s="124"/>
      <c r="I38" s="119">
        <v>0.1</v>
      </c>
      <c r="J38" s="119">
        <v>0.2</v>
      </c>
      <c r="K38" s="119">
        <v>0.3</v>
      </c>
      <c r="L38" s="119">
        <v>0.4</v>
      </c>
      <c r="M38" s="116">
        <f t="shared" si="1"/>
        <v>1</v>
      </c>
    </row>
    <row r="39" spans="1:13" ht="14.25">
      <c r="A39" s="111"/>
      <c r="B39" s="115"/>
      <c r="C39" s="112"/>
      <c r="D39" s="152"/>
      <c r="E39" s="225"/>
      <c r="F39" s="130"/>
      <c r="G39" s="118"/>
      <c r="H39" s="118"/>
      <c r="I39" s="118">
        <f>$C38*I38</f>
        <v>6545.3692000000001</v>
      </c>
      <c r="J39" s="118">
        <f>$C38*J38</f>
        <v>13090.7384</v>
      </c>
      <c r="K39" s="123">
        <f>K38*C38</f>
        <v>19636.107599999999</v>
      </c>
      <c r="L39" s="126">
        <f>L38*C38</f>
        <v>26181.4768</v>
      </c>
      <c r="M39" s="126">
        <f t="shared" si="1"/>
        <v>65453.691999999995</v>
      </c>
    </row>
    <row r="40" spans="1:13" ht="14.25">
      <c r="A40" s="111">
        <v>16</v>
      </c>
      <c r="B40" s="216" t="s">
        <v>206</v>
      </c>
      <c r="C40" s="112">
        <f>'TIPO 1 bloco-220 v'!M421</f>
        <v>5382.9886000000006</v>
      </c>
      <c r="D40" s="152">
        <f t="shared" si="0"/>
        <v>2.8748004592663184E-3</v>
      </c>
      <c r="E40" s="225"/>
      <c r="F40" s="120"/>
      <c r="G40" s="119">
        <v>0.3</v>
      </c>
      <c r="H40" s="119">
        <v>0.3</v>
      </c>
      <c r="I40" s="121"/>
      <c r="J40" s="121"/>
      <c r="K40" s="119">
        <v>0.2</v>
      </c>
      <c r="L40" s="119">
        <v>0.2</v>
      </c>
      <c r="M40" s="116">
        <f t="shared" si="1"/>
        <v>1</v>
      </c>
    </row>
    <row r="41" spans="1:13" ht="14.25">
      <c r="A41" s="111"/>
      <c r="B41" s="115"/>
      <c r="C41" s="112"/>
      <c r="D41" s="152"/>
      <c r="E41" s="225"/>
      <c r="F41" s="130"/>
      <c r="G41" s="118">
        <f>$C40*G40</f>
        <v>1614.8965800000001</v>
      </c>
      <c r="H41" s="118">
        <f>$C40*H40</f>
        <v>1614.8965800000001</v>
      </c>
      <c r="I41" s="123"/>
      <c r="J41" s="123"/>
      <c r="K41" s="123">
        <f>K40*C40</f>
        <v>1076.5977200000002</v>
      </c>
      <c r="L41" s="126">
        <f>L40*C40</f>
        <v>1076.5977200000002</v>
      </c>
      <c r="M41" s="126">
        <f t="shared" si="1"/>
        <v>5382.9886000000006</v>
      </c>
    </row>
    <row r="42" spans="1:13" ht="14.25">
      <c r="A42" s="111">
        <v>17</v>
      </c>
      <c r="B42" s="216" t="s">
        <v>207</v>
      </c>
      <c r="C42" s="112">
        <f>'TIPO 1 bloco-220 v'!M453</f>
        <v>24945.710200000001</v>
      </c>
      <c r="D42" s="152">
        <f t="shared" si="0"/>
        <v>1.3322327886721604E-2</v>
      </c>
      <c r="E42" s="225"/>
      <c r="F42" s="121"/>
      <c r="G42" s="119">
        <v>0.05</v>
      </c>
      <c r="H42" s="119">
        <v>0.1</v>
      </c>
      <c r="I42" s="119">
        <v>0.1</v>
      </c>
      <c r="J42" s="119">
        <v>0.2</v>
      </c>
      <c r="K42" s="119">
        <v>0.3</v>
      </c>
      <c r="L42" s="119">
        <v>0.25</v>
      </c>
      <c r="M42" s="116">
        <f t="shared" si="1"/>
        <v>1</v>
      </c>
    </row>
    <row r="43" spans="1:13" ht="14.25">
      <c r="A43" s="115"/>
      <c r="B43" s="115"/>
      <c r="C43" s="131"/>
      <c r="D43" s="152"/>
      <c r="E43" s="225"/>
      <c r="F43" s="118"/>
      <c r="G43" s="118">
        <f t="shared" ref="G43:L43" si="2">G42*$C42</f>
        <v>1247.2855100000002</v>
      </c>
      <c r="H43" s="118">
        <f t="shared" si="2"/>
        <v>2494.5710200000003</v>
      </c>
      <c r="I43" s="118">
        <f t="shared" si="2"/>
        <v>2494.5710200000003</v>
      </c>
      <c r="J43" s="118">
        <f t="shared" si="2"/>
        <v>4989.1420400000006</v>
      </c>
      <c r="K43" s="118">
        <f t="shared" si="2"/>
        <v>7483.71306</v>
      </c>
      <c r="L43" s="118">
        <f t="shared" si="2"/>
        <v>6236.4275500000003</v>
      </c>
      <c r="M43" s="126">
        <f t="shared" si="1"/>
        <v>24945.710200000001</v>
      </c>
    </row>
    <row r="44" spans="1:13" ht="14.25">
      <c r="A44" s="132">
        <v>18</v>
      </c>
      <c r="B44" s="216" t="s">
        <v>687</v>
      </c>
      <c r="C44" s="131">
        <f>'TIPO 1 bloco-220 v'!M543</f>
        <v>175227.88700000002</v>
      </c>
      <c r="D44" s="152">
        <f t="shared" si="0"/>
        <v>9.3580954272105749E-2</v>
      </c>
      <c r="E44" s="225"/>
      <c r="F44" s="133">
        <v>0.05</v>
      </c>
      <c r="G44" s="133">
        <v>0.05</v>
      </c>
      <c r="H44" s="133">
        <v>0.1</v>
      </c>
      <c r="I44" s="133">
        <v>0.2</v>
      </c>
      <c r="J44" s="133">
        <v>0.25</v>
      </c>
      <c r="K44" s="133">
        <v>0.25</v>
      </c>
      <c r="L44" s="133">
        <v>0.1</v>
      </c>
      <c r="M44" s="116">
        <f>SUM(F44:L44)</f>
        <v>1</v>
      </c>
    </row>
    <row r="45" spans="1:13" ht="14.25">
      <c r="A45" s="132"/>
      <c r="B45" s="115"/>
      <c r="C45" s="131"/>
      <c r="D45" s="152"/>
      <c r="E45" s="225"/>
      <c r="F45" s="123">
        <f t="shared" ref="F45:K45" si="3">F44*$C44</f>
        <v>8761.3943500000005</v>
      </c>
      <c r="G45" s="118">
        <f t="shared" si="3"/>
        <v>8761.3943500000005</v>
      </c>
      <c r="H45" s="118">
        <f t="shared" si="3"/>
        <v>17522.788700000001</v>
      </c>
      <c r="I45" s="118">
        <f t="shared" si="3"/>
        <v>35045.577400000002</v>
      </c>
      <c r="J45" s="118">
        <f t="shared" si="3"/>
        <v>43806.971750000004</v>
      </c>
      <c r="K45" s="118">
        <f t="shared" si="3"/>
        <v>43806.971750000004</v>
      </c>
      <c r="L45" s="129">
        <f>L44*C44</f>
        <v>17522.788700000001</v>
      </c>
      <c r="M45" s="126">
        <f>SUM(F45:L45)</f>
        <v>175227.88700000002</v>
      </c>
    </row>
    <row r="46" spans="1:13" ht="14.25">
      <c r="A46" s="132">
        <v>19</v>
      </c>
      <c r="B46" s="217" t="s">
        <v>247</v>
      </c>
      <c r="C46" s="131">
        <f>'TIPO 1 bloco-220 v'!M550</f>
        <v>1442.1587</v>
      </c>
      <c r="D46" s="152">
        <f t="shared" si="0"/>
        <v>7.7018897886852605E-4</v>
      </c>
      <c r="E46" s="225"/>
      <c r="F46" s="118"/>
      <c r="G46" s="118"/>
      <c r="H46" s="133">
        <v>0.2</v>
      </c>
      <c r="I46" s="118"/>
      <c r="J46" s="118"/>
      <c r="K46" s="118"/>
      <c r="L46" s="134">
        <v>0.8</v>
      </c>
      <c r="M46" s="116">
        <f t="shared" ref="M46:M57" si="4">SUM(E46:L46)</f>
        <v>1</v>
      </c>
    </row>
    <row r="47" spans="1:13" ht="14.25">
      <c r="A47" s="132"/>
      <c r="B47" s="115"/>
      <c r="C47" s="131"/>
      <c r="D47" s="152"/>
      <c r="E47" s="225"/>
      <c r="F47" s="118"/>
      <c r="G47" s="118"/>
      <c r="H47" s="118">
        <f>H46*C46</f>
        <v>288.43173999999999</v>
      </c>
      <c r="I47" s="118"/>
      <c r="J47" s="118"/>
      <c r="K47" s="118"/>
      <c r="L47" s="126">
        <f>L46*C46</f>
        <v>1153.72696</v>
      </c>
      <c r="M47" s="126">
        <f t="shared" si="4"/>
        <v>1442.1587</v>
      </c>
    </row>
    <row r="48" spans="1:13" ht="14.25">
      <c r="A48" s="132">
        <v>20</v>
      </c>
      <c r="B48" s="217" t="s">
        <v>10</v>
      </c>
      <c r="C48" s="131">
        <f>'TIPO 1 bloco-220 v'!M584</f>
        <v>33737.926800000001</v>
      </c>
      <c r="D48" s="152">
        <f t="shared" si="0"/>
        <v>1.8017836311102986E-2</v>
      </c>
      <c r="E48" s="225"/>
      <c r="F48" s="118"/>
      <c r="G48" s="118"/>
      <c r="H48" s="118"/>
      <c r="I48" s="133">
        <v>0.2</v>
      </c>
      <c r="J48" s="133">
        <v>0.3</v>
      </c>
      <c r="K48" s="133">
        <v>0.3</v>
      </c>
      <c r="L48" s="133">
        <v>0.2</v>
      </c>
      <c r="M48" s="116">
        <f t="shared" si="4"/>
        <v>1</v>
      </c>
    </row>
    <row r="49" spans="1:13" ht="14.25">
      <c r="A49" s="132"/>
      <c r="B49" s="115"/>
      <c r="C49" s="131"/>
      <c r="D49" s="152"/>
      <c r="E49" s="225"/>
      <c r="F49" s="118"/>
      <c r="G49" s="118"/>
      <c r="H49" s="118"/>
      <c r="I49" s="118">
        <f>I48*$C48</f>
        <v>6747.5853600000009</v>
      </c>
      <c r="J49" s="118">
        <f>J48*$C48</f>
        <v>10121.37804</v>
      </c>
      <c r="K49" s="118">
        <f>K48*$C48</f>
        <v>10121.37804</v>
      </c>
      <c r="L49" s="118">
        <f>L48*$C48</f>
        <v>6747.5853600000009</v>
      </c>
      <c r="M49" s="126">
        <f t="shared" si="4"/>
        <v>33737.926800000001</v>
      </c>
    </row>
    <row r="50" spans="1:13" ht="14.25">
      <c r="A50" s="132">
        <v>21</v>
      </c>
      <c r="B50" s="216" t="s">
        <v>208</v>
      </c>
      <c r="C50" s="131">
        <f>'TIPO 1 bloco-220 v'!M591</f>
        <v>4673.3050000000003</v>
      </c>
      <c r="D50" s="152">
        <f t="shared" si="0"/>
        <v>2.4957919027158225E-3</v>
      </c>
      <c r="E50" s="225"/>
      <c r="F50" s="118"/>
      <c r="G50" s="118"/>
      <c r="H50" s="118"/>
      <c r="I50" s="118"/>
      <c r="J50" s="118"/>
      <c r="K50" s="116"/>
      <c r="L50" s="133">
        <v>1</v>
      </c>
      <c r="M50" s="116">
        <f t="shared" si="4"/>
        <v>1</v>
      </c>
    </row>
    <row r="51" spans="1:13" ht="14.25">
      <c r="A51" s="132"/>
      <c r="B51" s="115"/>
      <c r="C51" s="131"/>
      <c r="D51" s="152"/>
      <c r="E51" s="225"/>
      <c r="F51" s="118"/>
      <c r="G51" s="118"/>
      <c r="H51" s="118"/>
      <c r="I51" s="118"/>
      <c r="J51" s="118"/>
      <c r="K51" s="116"/>
      <c r="L51" s="129">
        <f>L50*C50</f>
        <v>4673.3050000000003</v>
      </c>
      <c r="M51" s="126">
        <f t="shared" si="4"/>
        <v>4673.3050000000003</v>
      </c>
    </row>
    <row r="52" spans="1:13" ht="14.25">
      <c r="A52" s="132">
        <v>22</v>
      </c>
      <c r="B52" s="216" t="s">
        <v>1183</v>
      </c>
      <c r="C52" s="131">
        <f>'TIPO 1 bloco-220 v'!M607</f>
        <v>21488.579999999998</v>
      </c>
      <c r="D52" s="152">
        <f t="shared" si="0"/>
        <v>1.1476037614677656E-2</v>
      </c>
      <c r="E52" s="133">
        <v>0.15</v>
      </c>
      <c r="F52" s="133">
        <v>0.1</v>
      </c>
      <c r="G52" s="135"/>
      <c r="H52" s="135"/>
      <c r="I52" s="133">
        <v>0.3</v>
      </c>
      <c r="J52" s="133">
        <v>0.2</v>
      </c>
      <c r="K52" s="133">
        <v>0.15</v>
      </c>
      <c r="L52" s="133">
        <v>0.1</v>
      </c>
      <c r="M52" s="116">
        <f t="shared" si="4"/>
        <v>1</v>
      </c>
    </row>
    <row r="53" spans="1:13" ht="14.25">
      <c r="A53" s="132"/>
      <c r="B53" s="115"/>
      <c r="C53" s="131"/>
      <c r="D53" s="152"/>
      <c r="E53" s="123">
        <f>E52*C52</f>
        <v>3223.2869999999998</v>
      </c>
      <c r="F53" s="118">
        <f>F52*C52</f>
        <v>2148.8579999999997</v>
      </c>
      <c r="G53" s="118"/>
      <c r="H53" s="118"/>
      <c r="I53" s="118">
        <f>I52*C52</f>
        <v>6446.5739999999996</v>
      </c>
      <c r="J53" s="118">
        <f>J52*C52</f>
        <v>4297.7159999999994</v>
      </c>
      <c r="K53" s="126">
        <f>K52*C52</f>
        <v>3223.2869999999998</v>
      </c>
      <c r="L53" s="129">
        <f>L52*C52</f>
        <v>2148.8579999999997</v>
      </c>
      <c r="M53" s="126">
        <f t="shared" si="4"/>
        <v>21488.579999999998</v>
      </c>
    </row>
    <row r="54" spans="1:13" ht="14.25">
      <c r="A54" s="132">
        <v>23</v>
      </c>
      <c r="B54" s="216" t="s">
        <v>205</v>
      </c>
      <c r="C54" s="131">
        <f>'TIPO 1 bloco-220 v'!M631</f>
        <v>75809.647299999982</v>
      </c>
      <c r="D54" s="152">
        <f t="shared" si="0"/>
        <v>4.0486358985574955E-2</v>
      </c>
      <c r="E54" s="133">
        <v>0.15</v>
      </c>
      <c r="F54" s="133">
        <v>0.25</v>
      </c>
      <c r="G54" s="136"/>
      <c r="H54" s="118"/>
      <c r="I54" s="115"/>
      <c r="J54" s="133">
        <v>0.15</v>
      </c>
      <c r="K54" s="133">
        <v>0.3</v>
      </c>
      <c r="L54" s="133">
        <v>0.15</v>
      </c>
      <c r="M54" s="116">
        <f t="shared" si="4"/>
        <v>1</v>
      </c>
    </row>
    <row r="55" spans="1:13" ht="14.25">
      <c r="A55" s="132"/>
      <c r="B55" s="115"/>
      <c r="C55" s="131"/>
      <c r="D55" s="152"/>
      <c r="E55" s="226">
        <f>E54*C54</f>
        <v>11371.447094999998</v>
      </c>
      <c r="F55" s="129">
        <f>F54*C54</f>
        <v>18952.411824999996</v>
      </c>
      <c r="G55" s="129"/>
      <c r="H55" s="118"/>
      <c r="I55" s="115"/>
      <c r="J55" s="118">
        <f>J54*C54</f>
        <v>11371.447094999998</v>
      </c>
      <c r="K55" s="126">
        <f>K54*C54</f>
        <v>22742.894189999995</v>
      </c>
      <c r="L55" s="129">
        <f>L54*C54</f>
        <v>11371.447094999998</v>
      </c>
      <c r="M55" s="126">
        <f t="shared" si="4"/>
        <v>75809.647299999982</v>
      </c>
    </row>
    <row r="56" spans="1:13" ht="14.25">
      <c r="A56" s="132">
        <v>24</v>
      </c>
      <c r="B56" s="216" t="s">
        <v>27</v>
      </c>
      <c r="C56" s="131">
        <f>'TIPO 1 bloco-220 v'!M635</f>
        <v>3987.0072</v>
      </c>
      <c r="D56" s="152">
        <f>C56/C$59</f>
        <v>2.1292725995477896E-3</v>
      </c>
      <c r="E56" s="225"/>
      <c r="F56" s="118"/>
      <c r="G56" s="118"/>
      <c r="H56" s="118"/>
      <c r="I56" s="115"/>
      <c r="J56" s="118"/>
      <c r="K56" s="133">
        <v>0.4</v>
      </c>
      <c r="L56" s="133">
        <v>0.6</v>
      </c>
      <c r="M56" s="116">
        <f t="shared" si="4"/>
        <v>1</v>
      </c>
    </row>
    <row r="57" spans="1:13" ht="14.25">
      <c r="A57" s="115"/>
      <c r="B57" s="115"/>
      <c r="C57" s="218"/>
      <c r="D57" s="109"/>
      <c r="E57" s="225"/>
      <c r="F57" s="115"/>
      <c r="G57" s="115"/>
      <c r="H57" s="115"/>
      <c r="I57" s="115"/>
      <c r="J57" s="115"/>
      <c r="K57" s="129">
        <f>K56*C56</f>
        <v>1594.8028800000002</v>
      </c>
      <c r="L57" s="129">
        <f>L56*C56</f>
        <v>2392.2043199999998</v>
      </c>
      <c r="M57" s="126">
        <f t="shared" si="4"/>
        <v>3987.0072</v>
      </c>
    </row>
    <row r="58" spans="1:13" ht="9.75" customHeight="1" thickBot="1">
      <c r="C58" s="137"/>
      <c r="L58" s="138"/>
      <c r="M58" s="153"/>
    </row>
    <row r="59" spans="1:13" ht="13.5" thickBot="1">
      <c r="A59" s="262" t="s">
        <v>1184</v>
      </c>
      <c r="B59" s="263"/>
      <c r="C59" s="233">
        <f>SUM(C10:C56)</f>
        <v>1872473.8208000008</v>
      </c>
      <c r="D59" s="234">
        <f>SUM(D10:D56)</f>
        <v>0.99999999999999967</v>
      </c>
      <c r="E59" s="235">
        <f>E11+E17+E53+E55</f>
        <v>111684.805895</v>
      </c>
      <c r="F59" s="235">
        <f>F55+F53+F45+F23</f>
        <v>145631.90405500002</v>
      </c>
      <c r="G59" s="235">
        <f>G45+G43+G41+G37++G33+L29+G27+G19+G23+G21</f>
        <v>281829.98670500005</v>
      </c>
      <c r="H59" s="236">
        <f>H47+H45+H43+H41+H37+H35+H33+H29+H27+H19+H23+H21</f>
        <v>327521.92340000009</v>
      </c>
      <c r="I59" s="235">
        <f>I53+I49+I45+I43+I39+I37+I35+I33+I31+I29+I27+I19+I23+I21</f>
        <v>301699.49914000009</v>
      </c>
      <c r="J59" s="235">
        <f>J55+J53+J49+J45+J43+J39+J37+J35+J33+J31+J29+J297+J27+J21</f>
        <v>300208.06819500006</v>
      </c>
      <c r="K59" s="235">
        <f>+K57+K55+K53+K49+K45+K43+K41+K39+K37+K35+K33+K31+K29+K27</f>
        <v>269752.59977999999</v>
      </c>
      <c r="L59" s="235">
        <f>L57+L55+L53+L51+L49+L47+L45+L43+L41+L39+L35+L33+L31+L27+L29</f>
        <v>227028.76903000002</v>
      </c>
      <c r="M59" s="235">
        <f>M11+M13+M15+M17+M19+M21+M23+M25+M27+M29+M31+M33+M35+M37+M39+M41+M43+M45+M47+M49+M51+M53+M55+M57</f>
        <v>1872473.8208000008</v>
      </c>
    </row>
    <row r="60" spans="1:13" ht="14.25">
      <c r="B60" s="106" t="s">
        <v>1251</v>
      </c>
      <c r="C60" s="137"/>
      <c r="E60" s="245"/>
      <c r="F60" s="245"/>
      <c r="G60" s="245"/>
      <c r="H60" s="245"/>
      <c r="I60" s="245"/>
      <c r="J60" s="245"/>
      <c r="K60" s="245"/>
      <c r="L60" s="245"/>
      <c r="M60" s="245"/>
    </row>
    <row r="61" spans="1:13" ht="15.75">
      <c r="B61" s="246" t="s">
        <v>1243</v>
      </c>
      <c r="C61" s="267" t="s">
        <v>1244</v>
      </c>
      <c r="D61" s="267"/>
      <c r="E61" s="245"/>
      <c r="F61" s="245"/>
      <c r="G61" s="241" t="s">
        <v>1247</v>
      </c>
      <c r="H61" s="245"/>
      <c r="I61" s="243" t="s">
        <v>1248</v>
      </c>
      <c r="J61" s="245"/>
      <c r="K61" s="245"/>
      <c r="L61" s="245"/>
      <c r="M61" s="245"/>
    </row>
    <row r="62" spans="1:13" ht="15.75">
      <c r="B62" s="237"/>
      <c r="C62" s="257" t="s">
        <v>1245</v>
      </c>
      <c r="D62" s="257"/>
      <c r="E62" s="245"/>
      <c r="F62" s="245"/>
      <c r="G62" s="241"/>
      <c r="H62" s="245"/>
      <c r="I62" s="241" t="s">
        <v>1249</v>
      </c>
      <c r="J62" s="245"/>
      <c r="K62" s="245"/>
      <c r="L62" s="245"/>
      <c r="M62" s="245"/>
    </row>
    <row r="63" spans="1:13" ht="15.75">
      <c r="B63" s="238"/>
      <c r="C63" s="257" t="s">
        <v>1246</v>
      </c>
      <c r="D63" s="257"/>
      <c r="E63" s="245"/>
      <c r="F63" s="245"/>
      <c r="G63" s="242"/>
      <c r="H63" s="245"/>
      <c r="I63" s="241" t="s">
        <v>1250</v>
      </c>
      <c r="J63" s="245"/>
      <c r="K63" s="245"/>
      <c r="L63" s="245"/>
      <c r="M63" s="245"/>
    </row>
    <row r="64" spans="1:13" ht="14.25">
      <c r="C64" s="137"/>
      <c r="E64" s="245"/>
      <c r="F64" s="245"/>
      <c r="H64" s="245"/>
      <c r="I64" s="245"/>
      <c r="J64" s="245"/>
      <c r="K64" s="245"/>
      <c r="L64" s="245"/>
      <c r="M64" s="245"/>
    </row>
    <row r="65" spans="3:13" ht="14.25">
      <c r="C65" s="137"/>
      <c r="E65" s="244"/>
      <c r="F65" s="244"/>
      <c r="H65" s="244"/>
      <c r="I65" s="244"/>
      <c r="J65" s="244"/>
      <c r="K65" s="244"/>
      <c r="L65" s="244"/>
      <c r="M65" s="244"/>
    </row>
    <row r="66" spans="3:13" ht="14.25">
      <c r="C66" s="137"/>
    </row>
  </sheetData>
  <mergeCells count="6">
    <mergeCell ref="C63:D63"/>
    <mergeCell ref="A1:L2"/>
    <mergeCell ref="A59:B59"/>
    <mergeCell ref="A7:M7"/>
    <mergeCell ref="C61:D61"/>
    <mergeCell ref="C62:D62"/>
  </mergeCells>
  <pageMargins left="0.23622047244094491" right="0.23622047244094491" top="0.39370078740157483" bottom="0.35433070866141736" header="0.31496062992125984" footer="0.31496062992125984"/>
  <pageSetup paperSize="9"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2"/>
  <sheetViews>
    <sheetView view="pageBreakPreview" zoomScale="93" zoomScaleNormal="60" zoomScaleSheetLayoutView="93" workbookViewId="0">
      <selection activeCell="I48" sqref="I48:T48"/>
    </sheetView>
  </sheetViews>
  <sheetFormatPr defaultColWidth="3.25" defaultRowHeight="15"/>
  <cols>
    <col min="1" max="8" width="7.625" style="160" customWidth="1"/>
    <col min="9" max="20" width="5" style="160" customWidth="1"/>
    <col min="21" max="26" width="3.25" style="160" customWidth="1"/>
    <col min="27" max="27" width="9.5" style="160" hidden="1" customWidth="1"/>
    <col min="28" max="28" width="6.125" style="160" hidden="1" customWidth="1"/>
    <col min="29" max="16384" width="3.25" style="160"/>
  </cols>
  <sheetData>
    <row r="1" spans="1:25" ht="80.099999999999994" customHeight="1" thickBot="1">
      <c r="A1" s="159"/>
      <c r="B1" s="159"/>
      <c r="C1" s="159"/>
      <c r="D1" s="159"/>
    </row>
    <row r="2" spans="1:25" ht="18">
      <c r="A2" s="163" t="s">
        <v>1238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5"/>
    </row>
    <row r="3" spans="1:25" ht="18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8"/>
    </row>
    <row r="4" spans="1:25" ht="5.0999999999999996" customHeight="1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1"/>
      <c r="U4" s="161"/>
      <c r="V4" s="161"/>
      <c r="W4" s="161"/>
      <c r="X4" s="161"/>
      <c r="Y4" s="161"/>
    </row>
    <row r="5" spans="1:25" ht="15" customHeight="1">
      <c r="A5" s="182" t="s">
        <v>1179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76"/>
      <c r="U5" s="161"/>
      <c r="V5" s="161"/>
      <c r="W5" s="161"/>
      <c r="X5" s="161"/>
      <c r="Y5" s="161"/>
    </row>
    <row r="6" spans="1:25" ht="15" customHeight="1">
      <c r="A6" s="182" t="s">
        <v>1232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76"/>
      <c r="U6" s="161"/>
      <c r="V6" s="161"/>
      <c r="W6" s="161"/>
      <c r="X6" s="161"/>
      <c r="Y6" s="161"/>
    </row>
    <row r="7" spans="1:25" ht="15" customHeight="1">
      <c r="A7" s="182" t="s">
        <v>1234</v>
      </c>
      <c r="B7" s="177"/>
      <c r="C7" s="177"/>
      <c r="D7" s="177"/>
      <c r="E7" s="177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9"/>
      <c r="U7" s="161"/>
      <c r="V7" s="161"/>
      <c r="W7" s="161"/>
      <c r="X7" s="161"/>
      <c r="Y7" s="161"/>
    </row>
    <row r="8" spans="1:25" ht="15" customHeight="1" thickBot="1">
      <c r="A8" s="172"/>
      <c r="B8" s="173"/>
      <c r="C8" s="173"/>
      <c r="D8" s="173"/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5"/>
      <c r="U8" s="161"/>
      <c r="V8" s="161"/>
      <c r="W8" s="161"/>
      <c r="X8" s="161"/>
      <c r="Y8" s="161"/>
    </row>
    <row r="9" spans="1:25" s="161" customFormat="1" ht="15" customHeight="1">
      <c r="A9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290"/>
      <c r="C9" s="290"/>
      <c r="D9" s="290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8"/>
    </row>
    <row r="10" spans="1:25" s="161" customFormat="1" ht="15" customHeight="1">
      <c r="A10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290"/>
      <c r="C10" s="290"/>
      <c r="D10" s="290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8"/>
    </row>
    <row r="11" spans="1:25" s="161" customFormat="1" ht="15" customHeight="1">
      <c r="A11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290"/>
      <c r="C11" s="290"/>
      <c r="D11" s="290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8"/>
    </row>
    <row r="12" spans="1:25" s="161" customFormat="1" ht="15" customHeight="1">
      <c r="A12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290"/>
      <c r="C12" s="290"/>
      <c r="D12" s="290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8"/>
    </row>
    <row r="13" spans="1:25" s="161" customFormat="1" ht="15" customHeight="1">
      <c r="A13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290"/>
      <c r="C13" s="290"/>
      <c r="D13" s="290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8"/>
    </row>
    <row r="14" spans="1:25" s="161" customFormat="1" ht="15" customHeight="1">
      <c r="A14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290"/>
      <c r="C14" s="290"/>
      <c r="D14" s="290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8"/>
    </row>
    <row r="15" spans="1:25" s="161" customFormat="1" ht="15" customHeight="1">
      <c r="A15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290"/>
      <c r="C15" s="290"/>
      <c r="D15" s="290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8"/>
    </row>
    <row r="16" spans="1:25" s="161" customFormat="1" ht="15" customHeight="1">
      <c r="A16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290"/>
      <c r="C16" s="290"/>
      <c r="D16" s="290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8"/>
    </row>
    <row r="17" spans="1:20" s="161" customFormat="1" ht="15" customHeight="1">
      <c r="A17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290"/>
      <c r="C17" s="290"/>
      <c r="D17" s="290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8"/>
    </row>
    <row r="18" spans="1:20" s="161" customFormat="1" ht="15" customHeight="1">
      <c r="A18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290"/>
      <c r="C18" s="290"/>
      <c r="D18" s="290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8"/>
    </row>
    <row r="19" spans="1:20" s="161" customFormat="1" ht="15" customHeight="1">
      <c r="A19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290"/>
      <c r="C19" s="290"/>
      <c r="D19" s="290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8"/>
    </row>
    <row r="20" spans="1:20" s="161" customFormat="1" ht="15" customHeight="1">
      <c r="A20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290"/>
      <c r="C20" s="290"/>
      <c r="D20" s="290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8"/>
    </row>
    <row r="21" spans="1:20" s="161" customFormat="1" ht="15" customHeight="1">
      <c r="A21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290"/>
      <c r="C21" s="290"/>
      <c r="D21" s="290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8"/>
    </row>
    <row r="22" spans="1:20" s="161" customFormat="1" ht="15" customHeight="1">
      <c r="A22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290"/>
      <c r="C22" s="290"/>
      <c r="D22" s="290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8"/>
    </row>
    <row r="23" spans="1:20" s="161" customFormat="1" ht="15" customHeight="1">
      <c r="A23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290"/>
      <c r="C23" s="290"/>
      <c r="D23" s="290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8"/>
    </row>
    <row r="24" spans="1:20" s="161" customFormat="1" ht="15" customHeight="1">
      <c r="A24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290"/>
      <c r="C24" s="290"/>
      <c r="D24" s="290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8"/>
    </row>
    <row r="25" spans="1:20" s="161" customFormat="1" ht="15" customHeight="1">
      <c r="A25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290"/>
      <c r="C25" s="290"/>
      <c r="D25" s="290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8"/>
    </row>
    <row r="26" spans="1:20" s="161" customFormat="1" ht="15" customHeight="1">
      <c r="A26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290"/>
      <c r="C26" s="290"/>
      <c r="D26" s="290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8"/>
    </row>
    <row r="27" spans="1:20" s="161" customFormat="1" ht="15" customHeight="1">
      <c r="A27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290"/>
      <c r="C27" s="290"/>
      <c r="D27" s="290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</row>
    <row r="28" spans="1:20" s="161" customFormat="1" ht="15" customHeight="1">
      <c r="A28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290"/>
      <c r="C28" s="290"/>
      <c r="D28" s="290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</row>
    <row r="29" spans="1:20" s="161" customFormat="1" ht="15" customHeight="1">
      <c r="A29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290"/>
      <c r="C29" s="290"/>
      <c r="D29" s="290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8"/>
    </row>
    <row r="30" spans="1:20" s="161" customFormat="1" ht="15" customHeight="1">
      <c r="A30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290"/>
      <c r="C30" s="290"/>
      <c r="D30" s="290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8"/>
    </row>
    <row r="31" spans="1:20" s="161" customFormat="1" ht="15" customHeight="1">
      <c r="A31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290"/>
      <c r="C31" s="290"/>
      <c r="D31" s="290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8"/>
    </row>
    <row r="32" spans="1:20" s="161" customFormat="1" ht="15" customHeight="1">
      <c r="A32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290"/>
      <c r="C32" s="290"/>
      <c r="D32" s="290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8"/>
    </row>
    <row r="33" spans="1:20" s="161" customFormat="1" ht="15" customHeight="1">
      <c r="A33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290"/>
      <c r="C33" s="290"/>
      <c r="D33" s="290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8"/>
    </row>
    <row r="34" spans="1:20" s="161" customFormat="1" ht="15" customHeight="1">
      <c r="A34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290"/>
      <c r="C34" s="290"/>
      <c r="D34" s="290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8"/>
    </row>
    <row r="35" spans="1:20" s="161" customFormat="1" ht="15" customHeight="1">
      <c r="A35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290"/>
      <c r="C35" s="290"/>
      <c r="D35" s="290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8"/>
    </row>
    <row r="36" spans="1:20" s="161" customFormat="1" ht="15" customHeight="1">
      <c r="A36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290"/>
      <c r="C36" s="290"/>
      <c r="D36" s="290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8"/>
    </row>
    <row r="37" spans="1:20" s="161" customFormat="1" ht="15" customHeight="1">
      <c r="A37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290"/>
      <c r="C37" s="290"/>
      <c r="D37" s="290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8"/>
    </row>
    <row r="38" spans="1:20" s="161" customFormat="1" ht="15" customHeight="1">
      <c r="A38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290"/>
      <c r="C38" s="290"/>
      <c r="D38" s="290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8"/>
    </row>
    <row r="39" spans="1:20" s="161" customFormat="1" ht="15" customHeight="1">
      <c r="A39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290"/>
      <c r="C39" s="290"/>
      <c r="D39" s="290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8"/>
    </row>
    <row r="40" spans="1:20" s="161" customFormat="1" ht="15" customHeight="1">
      <c r="A40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290"/>
      <c r="C40" s="290"/>
      <c r="D40" s="290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8"/>
    </row>
    <row r="41" spans="1:20" s="161" customFormat="1" ht="15" customHeight="1">
      <c r="A41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290"/>
      <c r="C41" s="290"/>
      <c r="D41" s="290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8"/>
    </row>
    <row r="42" spans="1:20" s="161" customFormat="1" ht="15" customHeight="1">
      <c r="A42" s="289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290"/>
      <c r="C42" s="290"/>
      <c r="D42" s="290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8"/>
    </row>
    <row r="43" spans="1:20" s="161" customFormat="1" ht="15" customHeight="1">
      <c r="A43" s="286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8"/>
    </row>
    <row r="44" spans="1:20" s="161" customFormat="1" ht="18">
      <c r="A44" s="280" t="s">
        <v>1235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2"/>
    </row>
    <row r="45" spans="1:20" s="161" customFormat="1" ht="151.5" customHeight="1">
      <c r="A45" s="283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5"/>
    </row>
    <row r="46" spans="1:20" s="162" customFormat="1" ht="24" customHeight="1">
      <c r="A46" s="268"/>
      <c r="B46" s="269"/>
      <c r="C46" s="269"/>
      <c r="D46" s="269"/>
      <c r="E46" s="269"/>
      <c r="F46" s="269"/>
      <c r="G46" s="269"/>
      <c r="H46" s="269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1"/>
    </row>
    <row r="47" spans="1:20" s="162" customFormat="1" ht="24" customHeight="1">
      <c r="A47" s="272" t="s">
        <v>1236</v>
      </c>
      <c r="B47" s="273"/>
      <c r="C47" s="273"/>
      <c r="D47" s="273"/>
      <c r="E47" s="273"/>
      <c r="F47" s="273"/>
      <c r="G47" s="273"/>
      <c r="H47" s="273"/>
      <c r="I47" s="274">
        <v>43780</v>
      </c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5"/>
    </row>
    <row r="48" spans="1:20" s="162" customFormat="1" ht="24" customHeight="1">
      <c r="A48" s="276" t="s">
        <v>1237</v>
      </c>
      <c r="B48" s="277"/>
      <c r="C48" s="277"/>
      <c r="D48" s="277"/>
      <c r="E48" s="277"/>
      <c r="F48" s="277"/>
      <c r="G48" s="277"/>
      <c r="H48" s="277"/>
      <c r="I48" s="278" t="str">
        <f>'[2]ANEXO 01-ORÇAMENTO'!A109</f>
        <v>DATA</v>
      </c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9"/>
    </row>
    <row r="49" s="161" customFormat="1" ht="14.25" customHeight="1"/>
    <row r="50" s="161" customFormat="1"/>
    <row r="51" s="161" customFormat="1"/>
    <row r="52" s="161" customFormat="1"/>
    <row r="53" s="161" customFormat="1"/>
    <row r="54" s="161" customFormat="1"/>
    <row r="55" s="161" customFormat="1"/>
    <row r="56" s="161" customFormat="1"/>
    <row r="57" s="161" customFormat="1"/>
    <row r="58" s="161" customFormat="1"/>
    <row r="59" s="161" customFormat="1" ht="12.75" customHeight="1"/>
    <row r="60" s="161" customFormat="1"/>
    <row r="61" s="161" customFormat="1"/>
    <row r="62" s="161" customFormat="1"/>
    <row r="63" s="161" customFormat="1"/>
    <row r="64" s="161" customFormat="1"/>
    <row r="65" s="161" customFormat="1"/>
    <row r="66" s="161" customFormat="1"/>
    <row r="67" s="161" customFormat="1"/>
    <row r="68" s="161" customFormat="1"/>
    <row r="69" s="161" customFormat="1"/>
    <row r="70" s="161" customFormat="1"/>
    <row r="71" s="161" customFormat="1"/>
    <row r="72" s="161" customFormat="1"/>
    <row r="73" s="161" customFormat="1"/>
    <row r="74" s="161" customFormat="1"/>
    <row r="75" s="161" customFormat="1"/>
    <row r="76" s="161" customFormat="1"/>
    <row r="77" s="161" customFormat="1"/>
    <row r="78" s="161" customFormat="1"/>
    <row r="79" s="161" customFormat="1"/>
    <row r="80" s="161" customFormat="1"/>
    <row r="81" s="161" customFormat="1"/>
    <row r="82" s="161" customFormat="1"/>
    <row r="83" s="161" customFormat="1"/>
    <row r="84" s="161" customFormat="1"/>
    <row r="85" s="161" customFormat="1"/>
    <row r="86" s="161" customFormat="1"/>
    <row r="87" s="161" customFormat="1"/>
    <row r="88" s="161" customFormat="1"/>
    <row r="89" s="161" customFormat="1"/>
    <row r="90" s="161" customFormat="1"/>
    <row r="91" s="161" customFormat="1"/>
    <row r="92" s="161" customFormat="1"/>
  </sheetData>
  <mergeCells count="43">
    <mergeCell ref="A9:T9"/>
    <mergeCell ref="A10:T10"/>
    <mergeCell ref="A11:T11"/>
    <mergeCell ref="A12:T12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44:T44"/>
    <mergeCell ref="A45:T45"/>
    <mergeCell ref="A43:T43"/>
    <mergeCell ref="A37:T37"/>
    <mergeCell ref="A38:T38"/>
    <mergeCell ref="A39:T39"/>
    <mergeCell ref="A40:T40"/>
    <mergeCell ref="A41:T41"/>
    <mergeCell ref="A42:T42"/>
    <mergeCell ref="A46:H46"/>
    <mergeCell ref="I46:T46"/>
    <mergeCell ref="A47:H47"/>
    <mergeCell ref="I47:T47"/>
    <mergeCell ref="A48:H48"/>
    <mergeCell ref="I48:T48"/>
  </mergeCells>
  <conditionalFormatting sqref="A47:T47">
    <cfRule type="cellIs" dxfId="4" priority="10" stopIfTrue="1" operator="equal">
      <formula>0</formula>
    </cfRule>
  </conditionalFormatting>
  <conditionalFormatting sqref="A9:T9">
    <cfRule type="cellIs" dxfId="3" priority="9" stopIfTrue="1" operator="notEqual">
      <formula>"."</formula>
    </cfRule>
  </conditionalFormatting>
  <conditionalFormatting sqref="A10:T10">
    <cfRule type="cellIs" dxfId="2" priority="8" stopIfTrue="1" operator="notEqual">
      <formula>"."</formula>
    </cfRule>
  </conditionalFormatting>
  <conditionalFormatting sqref="A11:T42">
    <cfRule type="cellIs" dxfId="1" priority="7" stopIfTrue="1" operator="notEqual">
      <formula>"."</formula>
    </cfRule>
  </conditionalFormatting>
  <conditionalFormatting sqref="A43:T43">
    <cfRule type="cellIs" dxfId="0" priority="4" stopIfTrue="1" operator="notEqual">
      <formula>"."</formula>
    </cfRule>
  </conditionalFormatting>
  <pageMargins left="0.511811024" right="0.511811024" top="0.78740157499999996" bottom="0.78740157499999996" header="0.31496062000000002" footer="0.31496062000000002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TIPO 1 bloco-220 v</vt:lpstr>
      <vt:lpstr>cronograma padrão tipo 1 (2)</vt:lpstr>
      <vt:lpstr>ENCARGOS SOCIAIS</vt:lpstr>
      <vt:lpstr>'TIPO 1 bloco-220 v'!Area_de_impressao</vt:lpstr>
      <vt:lpstr>'TIPO 1 bloco-220 v'!Titulos_de_impressao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Samara - Licitações</cp:lastModifiedBy>
  <cp:lastPrinted>2019-11-11T13:04:35Z</cp:lastPrinted>
  <dcterms:created xsi:type="dcterms:W3CDTF">2012-10-15T18:57:41Z</dcterms:created>
  <dcterms:modified xsi:type="dcterms:W3CDTF">2019-11-20T12:54:50Z</dcterms:modified>
</cp:coreProperties>
</file>