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Ewerton-licita\f\Documentos Ewerton\EDITAIS - 2021\TOMADA DE PREÇOS\TP001 - REFORMA SEC. EDUCAÇÃO\"/>
    </mc:Choice>
  </mc:AlternateContent>
  <bookViews>
    <workbookView xWindow="0" yWindow="0" windowWidth="12270" windowHeight="4665" tabRatio="852" activeTab="3"/>
  </bookViews>
  <sheets>
    <sheet name="ANEXO 01-ORÇAMENTO" sheetId="18" r:id="rId1"/>
    <sheet name="ANEXO 02-BDI" sheetId="15" r:id="rId2"/>
    <sheet name="ANEXO 03-CRONOGRAMA" sheetId="20" r:id="rId3"/>
    <sheet name="ANEXO 04- ENCARGOS SOCIAIS" sheetId="21" r:id="rId4"/>
    <sheet name="Plan4" sheetId="14" state="hidden" r:id="rId5"/>
  </sheets>
  <externalReferences>
    <externalReference r:id="rId6"/>
  </externalReferences>
  <definedNames>
    <definedName name="_xlnm.Print_Area" localSheetId="0">'ANEXO 01-ORÇAMENTO'!$A$1:$J$32</definedName>
    <definedName name="_xlnm.Print_Area" localSheetId="1">'ANEXO 02-BDI'!$A$1:$T$34</definedName>
    <definedName name="_xlnm.Print_Area" localSheetId="2">'ANEXO 03-CRONOGRAMA'!$A$1:$Q$27</definedName>
    <definedName name="_xlnm.Print_Titles" localSheetId="0">'ANEXO 01-ORÇAMENTO'!$14:$14</definedName>
    <definedName name="_xlnm.Print_Titles" localSheetId="2">'ANEXO 03-CRONOGRAMA'!$9:$9</definedName>
  </definedNames>
  <calcPr calcId="162913" iterate="1" fullPrecision="0"/>
</workbook>
</file>

<file path=xl/calcChain.xml><?xml version="1.0" encoding="utf-8"?>
<calcChain xmlns="http://schemas.openxmlformats.org/spreadsheetml/2006/main">
  <c r="Q11" i="20" l="1"/>
  <c r="K19" i="20" l="1"/>
  <c r="K20" i="20" s="1"/>
  <c r="A57" i="21"/>
  <c r="I62" i="21"/>
  <c r="K21" i="18" l="1"/>
  <c r="A10" i="20" l="1"/>
  <c r="C10" i="20"/>
  <c r="A12" i="20"/>
  <c r="B12" i="20"/>
  <c r="C12" i="20"/>
  <c r="D12" i="20"/>
  <c r="E12" i="20"/>
  <c r="F12" i="20"/>
  <c r="A13" i="20"/>
  <c r="B13" i="20"/>
  <c r="C13" i="20"/>
  <c r="D13" i="20"/>
  <c r="E13" i="20"/>
  <c r="F13" i="20"/>
  <c r="A14" i="20"/>
  <c r="B14" i="20"/>
  <c r="D14" i="20"/>
  <c r="E14" i="20"/>
  <c r="F14" i="20"/>
  <c r="C15" i="20"/>
  <c r="I59" i="21" l="1"/>
  <c r="B21" i="20" l="1"/>
  <c r="I33" i="15" l="1"/>
  <c r="A7" i="21" l="1"/>
  <c r="A6" i="21"/>
  <c r="A5" i="21"/>
  <c r="I61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0" l="1"/>
  <c r="A7" i="20"/>
  <c r="A6" i="20"/>
  <c r="A5" i="20"/>
  <c r="A7" i="15" l="1"/>
  <c r="A5" i="15"/>
  <c r="G20" i="20" l="1"/>
  <c r="A29" i="15" l="1"/>
  <c r="G9" i="20" l="1"/>
  <c r="F9" i="20"/>
  <c r="E9" i="20"/>
  <c r="A9" i="20"/>
  <c r="D9" i="20"/>
  <c r="C9" i="20"/>
  <c r="L20" i="15"/>
  <c r="O20" i="15"/>
  <c r="R20" i="15"/>
  <c r="A6" i="15" l="1"/>
  <c r="F22" i="15" l="1"/>
  <c r="E8" i="18" s="1"/>
  <c r="G23" i="18" s="1"/>
  <c r="H23" i="18" s="1"/>
  <c r="L26" i="15"/>
  <c r="F26" i="15"/>
  <c r="L13" i="15"/>
  <c r="L14" i="15"/>
  <c r="L15" i="15"/>
  <c r="L16" i="15"/>
  <c r="L17" i="15"/>
  <c r="L18" i="15"/>
  <c r="L19" i="15"/>
  <c r="R26" i="15"/>
  <c r="O26" i="15"/>
  <c r="R19" i="15"/>
  <c r="O19" i="15"/>
  <c r="R18" i="15"/>
  <c r="O18" i="15"/>
  <c r="R17" i="15"/>
  <c r="O17" i="15"/>
  <c r="R16" i="15"/>
  <c r="O16" i="15"/>
  <c r="R15" i="15"/>
  <c r="O15" i="15"/>
  <c r="R14" i="15"/>
  <c r="O14" i="15"/>
  <c r="R13" i="15"/>
  <c r="O13" i="15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H18" i="20" l="1"/>
  <c r="J18" i="20" s="1"/>
  <c r="P18" i="20" s="1"/>
  <c r="J23" i="18"/>
  <c r="I23" i="18"/>
  <c r="G22" i="18"/>
  <c r="H22" i="18" s="1"/>
  <c r="G16" i="18"/>
  <c r="G17" i="18"/>
  <c r="G19" i="18"/>
  <c r="G14" i="20" s="1"/>
  <c r="G18" i="18"/>
  <c r="G13" i="20" s="1"/>
  <c r="A30" i="15"/>
  <c r="I14" i="15"/>
  <c r="I19" i="15"/>
  <c r="I16" i="15"/>
  <c r="I15" i="15"/>
  <c r="I26" i="15"/>
  <c r="A27" i="15" s="1"/>
  <c r="I13" i="15"/>
  <c r="I17" i="15"/>
  <c r="I18" i="15"/>
  <c r="I20" i="15"/>
  <c r="H24" i="18" l="1"/>
  <c r="H19" i="20" s="1"/>
  <c r="H17" i="20"/>
  <c r="I22" i="18"/>
  <c r="I24" i="18" s="1"/>
  <c r="J22" i="18"/>
  <c r="J24" i="18" s="1"/>
  <c r="H17" i="18"/>
  <c r="J17" i="18" s="1"/>
  <c r="K17" i="18" s="1"/>
  <c r="G12" i="20"/>
  <c r="H16" i="18"/>
  <c r="H11" i="20" s="1"/>
  <c r="G11" i="20"/>
  <c r="H19" i="18"/>
  <c r="H18" i="18"/>
  <c r="A24" i="15"/>
  <c r="J11" i="20" l="1"/>
  <c r="H20" i="18"/>
  <c r="J16" i="18"/>
  <c r="H25" i="18"/>
  <c r="P11" i="20"/>
  <c r="H12" i="20"/>
  <c r="J12" i="20" s="1"/>
  <c r="P12" i="20" s="1"/>
  <c r="K22" i="18"/>
  <c r="K24" i="18"/>
  <c r="I16" i="18"/>
  <c r="J19" i="18"/>
  <c r="H14" i="20"/>
  <c r="J14" i="20" s="1"/>
  <c r="P14" i="20" s="1"/>
  <c r="J18" i="18"/>
  <c r="H13" i="20"/>
  <c r="J13" i="20" s="1"/>
  <c r="P13" i="20" s="1"/>
  <c r="I18" i="18"/>
  <c r="I19" i="18"/>
  <c r="I20" i="18" l="1"/>
  <c r="J20" i="18"/>
  <c r="J25" i="18" s="1"/>
  <c r="K16" i="18"/>
  <c r="P15" i="20"/>
  <c r="J15" i="20"/>
  <c r="H15" i="20"/>
  <c r="K19" i="18"/>
  <c r="J17" i="20"/>
  <c r="J19" i="20" s="1"/>
  <c r="I25" i="18"/>
  <c r="H20" i="20"/>
  <c r="I18" i="20" s="1"/>
  <c r="K18" i="18"/>
  <c r="I13" i="20" l="1"/>
  <c r="I17" i="20"/>
  <c r="I19" i="20" s="1"/>
  <c r="I14" i="20"/>
  <c r="I12" i="20"/>
  <c r="J20" i="20"/>
  <c r="P17" i="20"/>
  <c r="K20" i="18"/>
  <c r="P19" i="20" l="1"/>
  <c r="P20" i="20" s="1"/>
  <c r="I15" i="20"/>
  <c r="I20" i="20" s="1"/>
  <c r="K25" i="18"/>
</calcChain>
</file>

<file path=xl/sharedStrings.xml><?xml version="1.0" encoding="utf-8"?>
<sst xmlns="http://schemas.openxmlformats.org/spreadsheetml/2006/main" count="165" uniqueCount="126">
  <si>
    <t>DECLARAÇÕES</t>
  </si>
  <si>
    <t>Orçamento COM A DESONERAÇÃO prevista na Lei 13.161/2015</t>
  </si>
  <si>
    <t>Orçamento SEM A DESONERAÇÃO prevista na Lei  13.161/2015</t>
  </si>
  <si>
    <t>Mediana</t>
  </si>
  <si>
    <t>Data</t>
  </si>
  <si>
    <t>Tipo de Obra</t>
  </si>
  <si>
    <t>Contribuição Previdenciária</t>
  </si>
  <si>
    <t>Parcelas do BDI</t>
  </si>
  <si>
    <t>Valor percentual adotado</t>
  </si>
  <si>
    <t>Limites das parcelas do BDI para obras do tipo acima selecionado.
Acórdão TCU 2622/2013</t>
  </si>
  <si>
    <t>Mín</t>
  </si>
  <si>
    <t>Med.</t>
  </si>
  <si>
    <t>Máx.</t>
  </si>
  <si>
    <t>BDI Adotado</t>
  </si>
  <si>
    <t>Valor para simples conferência do enquadramento do BDI nos limites estabelecidos pelo Acórdão TCU 2622/2013</t>
  </si>
  <si>
    <t>1º Quartil</t>
  </si>
  <si>
    <t>3º Quartil</t>
  </si>
  <si>
    <t>LIMITES das PARCELAS componentes do BDI conforme Acórdão 2622/2013-TCU</t>
  </si>
  <si>
    <t>Tipo 1</t>
  </si>
  <si>
    <t>Tipo 2</t>
  </si>
  <si>
    <t>Tipo 3</t>
  </si>
  <si>
    <t>Tipo 4</t>
  </si>
  <si>
    <t>Tipo 5</t>
  </si>
  <si>
    <t>Tipo 6</t>
  </si>
  <si>
    <t>AC: taxa de administração central</t>
  </si>
  <si>
    <t>S+G: taxa de seguros e garantias</t>
  </si>
  <si>
    <t>R: taxa de riscos</t>
  </si>
  <si>
    <t>DF: taxa de despesas financeiras</t>
  </si>
  <si>
    <t>L: taxa de lucro/remuneração</t>
  </si>
  <si>
    <t>PIS</t>
  </si>
  <si>
    <t>COFINS</t>
  </si>
  <si>
    <t>ISSQN</t>
  </si>
  <si>
    <t>LEI DESONERAÇÃO</t>
  </si>
  <si>
    <t>I: Percentual de impostos sem a Desoneração</t>
  </si>
  <si>
    <t>Valor escolhido na Planilha BDI</t>
  </si>
  <si>
    <t>BDIs Adminssíveis por 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</si>
  <si>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</si>
  <si>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</si>
  <si>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</si>
  <si>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</si>
  <si>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</si>
  <si>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</si>
  <si>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'</t>
  </si>
  <si>
    <t>Opção</t>
  </si>
  <si>
    <t>REFERÊNCIA DE CUSTOS UNITÁRIOS (data-base):</t>
  </si>
  <si>
    <t>ITEM</t>
  </si>
  <si>
    <t>QUANT.</t>
  </si>
  <si>
    <t>Aprovação:</t>
  </si>
  <si>
    <t>REFERÊNCIA</t>
  </si>
  <si>
    <t>DESCRIMINAÇÃO</t>
  </si>
  <si>
    <t>UND.</t>
  </si>
  <si>
    <t>CUSTO UNITÁRIO (S/ BDI)</t>
  </si>
  <si>
    <t>VALOR UNITÁRIO (C/ BDI)</t>
  </si>
  <si>
    <t>VALOR TOTAL (R$)</t>
  </si>
  <si>
    <t>Total do Item (R$)</t>
  </si>
  <si>
    <t>TOTAL GERAL (R$)</t>
  </si>
  <si>
    <t>Responsável Técnico:</t>
  </si>
  <si>
    <t>%</t>
  </si>
  <si>
    <t>Material e mão-de-obra</t>
  </si>
  <si>
    <t>TOTAL</t>
  </si>
  <si>
    <t>Pref. Mun. de São Jerônimo</t>
  </si>
  <si>
    <t>PROJETO BÁSICO DE ENGENHARIA</t>
  </si>
  <si>
    <t>Nome e CREA/CAU do Responsável Técnico pelo orçamento</t>
  </si>
  <si>
    <r>
      <t xml:space="preserve">(AC) - </t>
    </r>
    <r>
      <rPr>
        <sz val="12"/>
        <rFont val="Arial"/>
        <family val="2"/>
      </rPr>
      <t>Administração Central</t>
    </r>
  </si>
  <si>
    <r>
      <t xml:space="preserve">(S) + (G) - </t>
    </r>
    <r>
      <rPr>
        <sz val="12"/>
        <rFont val="Arial"/>
        <family val="2"/>
      </rPr>
      <t>Seguro e Garantia</t>
    </r>
  </si>
  <si>
    <r>
      <t xml:space="preserve">(R) - </t>
    </r>
    <r>
      <rPr>
        <sz val="12"/>
        <rFont val="Arial"/>
        <family val="2"/>
      </rPr>
      <t>Risco</t>
    </r>
  </si>
  <si>
    <r>
      <t xml:space="preserve">(DF) - </t>
    </r>
    <r>
      <rPr>
        <sz val="12"/>
        <rFont val="Arial"/>
        <family val="2"/>
      </rPr>
      <t>Despesas Financeiras</t>
    </r>
  </si>
  <si>
    <r>
      <t xml:space="preserve">(L) - </t>
    </r>
    <r>
      <rPr>
        <sz val="12"/>
        <rFont val="Arial"/>
        <family val="2"/>
      </rPr>
      <t>Lucro</t>
    </r>
  </si>
  <si>
    <r>
      <t xml:space="preserve">(I1) - </t>
    </r>
    <r>
      <rPr>
        <sz val="12"/>
        <rFont val="Arial"/>
        <family val="2"/>
      </rPr>
      <t>PIS</t>
    </r>
  </si>
  <si>
    <r>
      <t xml:space="preserve">(I2) - </t>
    </r>
    <r>
      <rPr>
        <sz val="12"/>
        <rFont val="Arial"/>
        <family val="2"/>
      </rPr>
      <t>COFINS</t>
    </r>
  </si>
  <si>
    <r>
      <t xml:space="preserve">(I3) - </t>
    </r>
    <r>
      <rPr>
        <sz val="12"/>
        <rFont val="Arial"/>
        <family val="2"/>
      </rPr>
      <t>ISS</t>
    </r>
  </si>
  <si>
    <r>
      <t xml:space="preserve">(I4) - </t>
    </r>
    <r>
      <rPr>
        <sz val="12"/>
        <rFont val="Arial"/>
        <family val="2"/>
      </rPr>
      <t>Contrib. Previdenciária</t>
    </r>
  </si>
  <si>
    <t>BDI desconsiderando a parcela 
(I4) contribuição previdenciária</t>
  </si>
  <si>
    <t>ANEXO 01- PLANILHA ORÇAMENTÁRIA</t>
  </si>
  <si>
    <t>ANEXO 02- DETALHAMENTO DE BDI</t>
  </si>
  <si>
    <t>ANEXO 03- CRONOGRAMA FÍSICO-FINANCEIRO</t>
  </si>
  <si>
    <t>Sec. Mun. de Educação</t>
  </si>
  <si>
    <t>GILBERTO PRADELLA</t>
  </si>
  <si>
    <t>Arquiteto e Urbanista</t>
  </si>
  <si>
    <t>Limites do valor do BDI para obras do tipo acima selecionado.
Acórdão TCU 2622/2013* (somar I4)</t>
  </si>
  <si>
    <t>M2</t>
  </si>
  <si>
    <t>Cau: A14.344-8</t>
  </si>
  <si>
    <t>GILBERTO PRADELLA - CAU A14.344-8</t>
  </si>
  <si>
    <t>Cau A14.344-8</t>
  </si>
  <si>
    <t>MARIA NAZARÉ DIAS DORNELLES</t>
  </si>
  <si>
    <t xml:space="preserve">Nº  RRT do orçamento </t>
  </si>
  <si>
    <t>COBERTURA</t>
  </si>
  <si>
    <t>M</t>
  </si>
  <si>
    <t>2ª MEDIÇÃO (30 DIAS)</t>
  </si>
  <si>
    <t>SOLICITANTE: SECRETARIA MUNICIPAL DE EDUCAÇÃO</t>
  </si>
  <si>
    <t>1.1</t>
  </si>
  <si>
    <t>DATA</t>
  </si>
  <si>
    <t>RRT/CAU  do responsável técnico GILBERTO PRADELLA-CAU-RS A14.344-8</t>
  </si>
  <si>
    <t>ANEXO 04- DETALHAMENTO DOS ENCARGOS SOCIAIS</t>
  </si>
  <si>
    <t>OBSERVAÇÕES</t>
  </si>
  <si>
    <t>Arq. Gilberto Pradella - Cau: A14.344-8</t>
  </si>
  <si>
    <t>DATA:</t>
  </si>
  <si>
    <t>1.2</t>
  </si>
  <si>
    <t>1.3</t>
  </si>
  <si>
    <t>VALOR MATERIAL (R$)</t>
  </si>
  <si>
    <t>VALOR M.O. (R$)</t>
  </si>
  <si>
    <t>2.1</t>
  </si>
  <si>
    <t>1.4</t>
  </si>
  <si>
    <t>3ª MEDIÇÃO (30 DIAS)</t>
  </si>
  <si>
    <r>
      <t>OBJETO:</t>
    </r>
    <r>
      <rPr>
        <sz val="12"/>
        <rFont val="Arial"/>
        <family val="2"/>
        <scheme val="major"/>
      </rPr>
      <t xml:space="preserve"> SECRETARIA MUNICIPAL DE EDUCAÇÃO - SME</t>
    </r>
  </si>
  <si>
    <t>LOCAL DA OBRA: Rua Rio Branco, 241, Centro</t>
  </si>
  <si>
    <t>PINTURA PAREDE EXTERNA</t>
  </si>
  <si>
    <t>SELADOR ACRÍLICO PAREDES INTERNAS/EXTERNAS</t>
  </si>
  <si>
    <t>L</t>
  </si>
  <si>
    <t>TEXTURA ACRÍLICA, APLICAÇÃO MANUAL EM PAREDE, UMA DEMÃO. AF_09/2016</t>
  </si>
  <si>
    <t>APLICAÇÃO MANUAL DE PINTURA COM TINTA LÁTEX ACRÍLICA EM PAREDES, DUAS DEMÃOS. AF_06/2014</t>
  </si>
  <si>
    <t>LIMPEZA DE SUPERFÍCIE COM JATO DE ALTA PRESSÃO. AF_04/2019</t>
  </si>
  <si>
    <t>CALHA EM CHAPA DE AÇO GALVANIZADO NÚMERO 24, DESENVOLVIMENTO DE 50 CM, INCLUSO TRANSPORTE VERTICAL. AF_06/2016</t>
  </si>
  <si>
    <t>2</t>
  </si>
  <si>
    <t>BDI aplicado (Material e mão-de-obra)</t>
  </si>
  <si>
    <t>VALOR (R$)</t>
  </si>
  <si>
    <t>% ITEM</t>
  </si>
  <si>
    <t>APLICAÇÃO MANUAL DE PINTURA COM TINTA LÁTEX ACRÍLICA EM PAREDES, DUAS DEMÃOS.</t>
  </si>
  <si>
    <t>1ª MÊS</t>
  </si>
  <si>
    <t>CALHA EM CHAPA DE AÇO GALVANIZADO NÚMERO 24, DESENVOLVIMENTO DE 50 CM.</t>
  </si>
  <si>
    <t>2.2</t>
  </si>
  <si>
    <t>RUFO EXTERNO/INTERNO EM CHAPA DE AÇO GALVANIZADO NÚMERO 26, CORTE DE 33CM</t>
  </si>
  <si>
    <t>RUFO EXTERNO/INTERNO EM CHAPA DE AÇO GALVANIZADO NÚMERO 26, CORTE DE 33CM, INCLUSO IÇAMENTO. AF_07/2019</t>
  </si>
  <si>
    <t>SINAPI_Custo_Ref_Composicoes_Analitico_RS_202103_NaoDesonerado.xls (considerou a Lei 13.161/2015 referente à esoneração Previdenciária)</t>
  </si>
  <si>
    <t>SINAPI_Preco_Ref_Insumos_RS_032021_NaoDesonerado.XLS (considerou a Lei 13.161/2015 referente à esoneração Previdenciária)</t>
  </si>
  <si>
    <t>='ANEXO 01-ORÇAMENTO'!C24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</si>
</sst>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#,##0.0_ ;\-#,##0.0\ "/>
    <numFmt numFmtId="167" formatCode="&quot;R$&quot;#,##0.00"/>
    <numFmt numFmtId="168" formatCode="&quot;R$&quot;\ #,##0.00"/>
    <numFmt numFmtId="169" formatCode="0.0%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2"/>
      <color indexed="10"/>
      <name val="Arial"/>
      <family val="2"/>
    </font>
    <font>
      <b/>
      <sz val="14"/>
      <name val="Arial"/>
      <family val="2"/>
      <scheme val="major"/>
    </font>
    <font>
      <b/>
      <u/>
      <sz val="12"/>
      <name val="Arial"/>
      <family val="2"/>
      <scheme val="major"/>
    </font>
    <font>
      <sz val="12"/>
      <name val="Arial"/>
      <family val="2"/>
      <scheme val="major"/>
    </font>
    <font>
      <b/>
      <sz val="12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sz val="12"/>
      <color theme="0"/>
      <name val="Arial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ajor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543">
    <xf numFmtId="0" fontId="0" fillId="0" borderId="0" xfId="0"/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165" fontId="0" fillId="2" borderId="16" xfId="1" applyNumberFormat="1" applyFont="1" applyFill="1" applyBorder="1" applyAlignment="1" applyProtection="1">
      <alignment horizontal="center" vertical="center"/>
      <protection hidden="1"/>
    </xf>
    <xf numFmtId="165" fontId="0" fillId="2" borderId="17" xfId="1" applyNumberFormat="1" applyFont="1" applyFill="1" applyBorder="1" applyAlignment="1" applyProtection="1">
      <alignment horizontal="center" vertical="center"/>
      <protection hidden="1"/>
    </xf>
    <xf numFmtId="165" fontId="0" fillId="2" borderId="18" xfId="1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left" vertical="center"/>
      <protection hidden="1"/>
    </xf>
    <xf numFmtId="43" fontId="0" fillId="0" borderId="20" xfId="1" applyFont="1" applyBorder="1" applyAlignment="1" applyProtection="1">
      <alignment horizontal="center" vertical="center"/>
      <protection hidden="1"/>
    </xf>
    <xf numFmtId="43" fontId="0" fillId="0" borderId="5" xfId="1" applyFont="1" applyBorder="1" applyAlignment="1" applyProtection="1">
      <alignment horizontal="center" vertical="center"/>
      <protection hidden="1"/>
    </xf>
    <xf numFmtId="43" fontId="0" fillId="0" borderId="21" xfId="1" applyFont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left" vertical="center"/>
      <protection hidden="1"/>
    </xf>
    <xf numFmtId="43" fontId="0" fillId="0" borderId="23" xfId="1" applyFont="1" applyBorder="1" applyAlignment="1" applyProtection="1">
      <alignment horizontal="center" vertical="center"/>
      <protection hidden="1"/>
    </xf>
    <xf numFmtId="43" fontId="0" fillId="0" borderId="1" xfId="1" applyFont="1" applyBorder="1" applyAlignment="1" applyProtection="1">
      <alignment horizontal="center" vertical="center"/>
      <protection hidden="1"/>
    </xf>
    <xf numFmtId="43" fontId="0" fillId="0" borderId="24" xfId="1" applyFont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left" vertical="center"/>
      <protection hidden="1"/>
    </xf>
    <xf numFmtId="43" fontId="0" fillId="0" borderId="26" xfId="1" applyFont="1" applyBorder="1" applyAlignment="1" applyProtection="1">
      <alignment horizontal="center" vertical="center"/>
      <protection hidden="1"/>
    </xf>
    <xf numFmtId="43" fontId="0" fillId="0" borderId="27" xfId="1" applyFont="1" applyBorder="1" applyAlignment="1" applyProtection="1">
      <alignment horizontal="center" vertical="center"/>
      <protection hidden="1"/>
    </xf>
    <xf numFmtId="43" fontId="0" fillId="0" borderId="28" xfId="1" applyFont="1" applyBorder="1" applyAlignment="1" applyProtection="1">
      <alignment horizontal="center" vertical="center"/>
      <protection hidden="1"/>
    </xf>
    <xf numFmtId="0" fontId="0" fillId="0" borderId="0" xfId="0" applyAlignment="1"/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0" xfId="0" quotePrefix="1"/>
    <xf numFmtId="43" fontId="0" fillId="0" borderId="0" xfId="0" applyNumberFormat="1"/>
    <xf numFmtId="0" fontId="5" fillId="0" borderId="0" xfId="0" applyFont="1" applyAlignment="1">
      <alignment vertical="top"/>
    </xf>
    <xf numFmtId="10" fontId="5" fillId="4" borderId="0" xfId="0" applyNumberFormat="1" applyFont="1" applyFill="1" applyBorder="1" applyAlignment="1">
      <alignment horizontal="center" vertical="top"/>
    </xf>
    <xf numFmtId="0" fontId="5" fillId="4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0" xfId="0" applyFont="1" applyFill="1" applyAlignment="1"/>
    <xf numFmtId="0" fontId="5" fillId="0" borderId="0" xfId="0" applyFont="1" applyAlignment="1"/>
    <xf numFmtId="49" fontId="5" fillId="4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9" fontId="5" fillId="4" borderId="0" xfId="0" applyNumberFormat="1" applyFont="1" applyFill="1" applyAlignment="1">
      <alignment horizontal="center" vertical="top"/>
    </xf>
    <xf numFmtId="0" fontId="5" fillId="4" borderId="0" xfId="0" applyFont="1" applyFill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5" fillId="5" borderId="0" xfId="0" applyFont="1" applyFill="1" applyBorder="1" applyAlignment="1">
      <alignment vertical="top"/>
    </xf>
    <xf numFmtId="49" fontId="5" fillId="5" borderId="0" xfId="0" applyNumberFormat="1" applyFont="1" applyFill="1" applyBorder="1" applyAlignment="1">
      <alignment horizontal="center" vertical="top"/>
    </xf>
    <xf numFmtId="0" fontId="3" fillId="4" borderId="0" xfId="0" applyFont="1" applyFill="1" applyAlignment="1"/>
    <xf numFmtId="0" fontId="5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3" borderId="38" xfId="0" applyFont="1" applyFill="1" applyBorder="1" applyAlignment="1" applyProtection="1">
      <alignment horizontal="left" vertical="top"/>
    </xf>
    <xf numFmtId="0" fontId="5" fillId="3" borderId="8" xfId="0" applyFont="1" applyFill="1" applyBorder="1" applyAlignment="1" applyProtection="1">
      <alignment horizontal="left" vertical="top"/>
    </xf>
    <xf numFmtId="0" fontId="5" fillId="0" borderId="8" xfId="0" applyFont="1" applyFill="1" applyBorder="1" applyAlignment="1" applyProtection="1">
      <alignment horizontal="left" vertical="top"/>
    </xf>
    <xf numFmtId="0" fontId="5" fillId="0" borderId="9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12" fillId="0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45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4" fillId="6" borderId="14" xfId="0" applyFont="1" applyFill="1" applyBorder="1" applyAlignment="1" applyProtection="1">
      <alignment horizontal="center" vertical="top" wrapText="1"/>
    </xf>
    <xf numFmtId="0" fontId="4" fillId="6" borderId="0" xfId="0" applyFont="1" applyFill="1" applyBorder="1" applyAlignment="1" applyProtection="1">
      <alignment horizontal="center" vertical="top" wrapText="1"/>
    </xf>
    <xf numFmtId="164" fontId="4" fillId="6" borderId="0" xfId="1" applyNumberFormat="1" applyFont="1" applyFill="1" applyBorder="1" applyAlignment="1" applyProtection="1">
      <alignment horizontal="center" vertical="top" wrapText="1"/>
    </xf>
    <xf numFmtId="0" fontId="15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45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top"/>
    </xf>
    <xf numFmtId="0" fontId="3" fillId="0" borderId="0" xfId="0" applyFont="1" applyAlignment="1">
      <alignment vertical="top" wrapText="1"/>
    </xf>
    <xf numFmtId="0" fontId="5" fillId="4" borderId="0" xfId="0" applyNumberFormat="1" applyFont="1" applyFill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5" fillId="4" borderId="0" xfId="0" applyNumberFormat="1" applyFont="1" applyFill="1" applyAlignment="1">
      <alignment horizontal="center" vertical="top" wrapText="1"/>
    </xf>
    <xf numFmtId="0" fontId="5" fillId="4" borderId="0" xfId="0" applyNumberFormat="1" applyFont="1" applyFill="1" applyAlignment="1">
      <alignment wrapText="1"/>
    </xf>
    <xf numFmtId="0" fontId="5" fillId="4" borderId="0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Alignment="1">
      <alignment horizontal="center" vertical="top" wrapText="1"/>
    </xf>
    <xf numFmtId="0" fontId="5" fillId="5" borderId="0" xfId="0" applyNumberFormat="1" applyFont="1" applyFill="1" applyBorder="1" applyAlignment="1">
      <alignment vertical="top" wrapText="1"/>
    </xf>
    <xf numFmtId="10" fontId="5" fillId="4" borderId="0" xfId="0" applyNumberFormat="1" applyFont="1" applyFill="1" applyAlignment="1">
      <alignment vertical="top"/>
    </xf>
    <xf numFmtId="10" fontId="5" fillId="4" borderId="0" xfId="0" applyNumberFormat="1" applyFont="1" applyFill="1" applyAlignment="1"/>
    <xf numFmtId="10" fontId="5" fillId="5" borderId="0" xfId="0" applyNumberFormat="1" applyFont="1" applyFill="1" applyBorder="1" applyAlignment="1">
      <alignment vertical="top"/>
    </xf>
    <xf numFmtId="10" fontId="5" fillId="0" borderId="0" xfId="0" applyNumberFormat="1" applyFont="1" applyFill="1" applyAlignment="1">
      <alignment vertical="top"/>
    </xf>
    <xf numFmtId="0" fontId="23" fillId="0" borderId="44" xfId="0" applyFont="1" applyBorder="1" applyAlignment="1">
      <alignment horizontal="center" vertical="center"/>
    </xf>
    <xf numFmtId="2" fontId="23" fillId="0" borderId="44" xfId="0" applyNumberFormat="1" applyFont="1" applyBorder="1" applyAlignment="1">
      <alignment horizontal="center" vertical="center"/>
    </xf>
    <xf numFmtId="167" fontId="5" fillId="4" borderId="0" xfId="0" applyNumberFormat="1" applyFont="1" applyFill="1" applyAlignment="1">
      <alignment horizontal="center" vertical="center"/>
    </xf>
    <xf numFmtId="167" fontId="20" fillId="4" borderId="0" xfId="0" applyNumberFormat="1" applyFont="1" applyFill="1" applyAlignment="1">
      <alignment horizontal="center" vertical="center"/>
    </xf>
    <xf numFmtId="167" fontId="5" fillId="0" borderId="0" xfId="0" applyNumberFormat="1" applyFont="1" applyFill="1" applyAlignment="1">
      <alignment horizontal="center" vertical="center"/>
    </xf>
    <xf numFmtId="167" fontId="20" fillId="4" borderId="0" xfId="0" applyNumberFormat="1" applyFont="1" applyFill="1" applyBorder="1" applyAlignment="1">
      <alignment horizontal="center" vertical="center"/>
    </xf>
    <xf numFmtId="167" fontId="21" fillId="4" borderId="0" xfId="0" applyNumberFormat="1" applyFont="1" applyFill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2" fontId="20" fillId="4" borderId="0" xfId="0" applyNumberFormat="1" applyFont="1" applyFill="1" applyBorder="1" applyAlignment="1">
      <alignment horizontal="center" vertical="center"/>
    </xf>
    <xf numFmtId="2" fontId="20" fillId="4" borderId="0" xfId="0" applyNumberFormat="1" applyFont="1" applyFill="1" applyAlignment="1">
      <alignment horizontal="center" vertical="center"/>
    </xf>
    <xf numFmtId="2" fontId="21" fillId="4" borderId="0" xfId="0" applyNumberFormat="1" applyFont="1" applyFill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20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23" fillId="0" borderId="44" xfId="3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49" fontId="5" fillId="4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10" fontId="20" fillId="4" borderId="0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3" fillId="0" borderId="86" xfId="3" applyFont="1" applyFill="1" applyBorder="1" applyAlignment="1">
      <alignment horizontal="center" vertical="center" wrapText="1"/>
    </xf>
    <xf numFmtId="4" fontId="23" fillId="0" borderId="97" xfId="3" applyNumberFormat="1" applyFont="1" applyFill="1" applyBorder="1" applyAlignment="1">
      <alignment horizontal="center" vertical="center"/>
    </xf>
    <xf numFmtId="2" fontId="23" fillId="0" borderId="97" xfId="1" applyNumberFormat="1" applyFont="1" applyFill="1" applyBorder="1" applyAlignment="1">
      <alignment horizontal="center" vertical="center"/>
    </xf>
    <xf numFmtId="167" fontId="23" fillId="0" borderId="97" xfId="1" applyNumberFormat="1" applyFont="1" applyFill="1" applyBorder="1" applyAlignment="1">
      <alignment horizontal="center" vertical="center"/>
    </xf>
    <xf numFmtId="2" fontId="23" fillId="0" borderId="44" xfId="3" applyNumberFormat="1" applyFont="1" applyFill="1" applyBorder="1" applyAlignment="1">
      <alignment horizontal="center" vertical="center" wrapText="1"/>
    </xf>
    <xf numFmtId="167" fontId="23" fillId="0" borderId="44" xfId="3" applyNumberFormat="1" applyFont="1" applyFill="1" applyBorder="1" applyAlignment="1">
      <alignment horizontal="center" vertical="center" wrapText="1"/>
    </xf>
    <xf numFmtId="49" fontId="24" fillId="0" borderId="97" xfId="3" applyNumberFormat="1" applyFont="1" applyFill="1" applyBorder="1" applyAlignment="1">
      <alignment horizontal="left" vertical="center" wrapText="1"/>
    </xf>
    <xf numFmtId="0" fontId="23" fillId="0" borderId="78" xfId="0" applyFont="1" applyBorder="1" applyAlignment="1">
      <alignment horizontal="center" vertical="center"/>
    </xf>
    <xf numFmtId="167" fontId="22" fillId="0" borderId="79" xfId="0" applyNumberFormat="1" applyFont="1" applyBorder="1" applyAlignment="1">
      <alignment horizontal="center" vertical="center"/>
    </xf>
    <xf numFmtId="49" fontId="23" fillId="0" borderId="98" xfId="3" applyNumberFormat="1" applyFont="1" applyFill="1" applyBorder="1" applyAlignment="1">
      <alignment horizontal="center" vertical="top"/>
    </xf>
    <xf numFmtId="0" fontId="5" fillId="4" borderId="0" xfId="0" applyFont="1" applyFill="1" applyAlignment="1" applyProtection="1">
      <alignment vertical="top"/>
    </xf>
    <xf numFmtId="0" fontId="22" fillId="7" borderId="22" xfId="3" applyFont="1" applyFill="1" applyBorder="1" applyAlignment="1">
      <alignment horizontal="center" vertical="top" wrapText="1"/>
    </xf>
    <xf numFmtId="0" fontId="22" fillId="7" borderId="40" xfId="3" applyFont="1" applyFill="1" applyBorder="1" applyAlignment="1">
      <alignment horizontal="center" vertical="center" wrapText="1"/>
    </xf>
    <xf numFmtId="2" fontId="22" fillId="7" borderId="40" xfId="3" applyNumberFormat="1" applyFont="1" applyFill="1" applyBorder="1" applyAlignment="1">
      <alignment horizontal="center" vertical="center" wrapText="1"/>
    </xf>
    <xf numFmtId="167" fontId="22" fillId="7" borderId="40" xfId="3" applyNumberFormat="1" applyFont="1" applyFill="1" applyBorder="1" applyAlignment="1">
      <alignment horizontal="center" vertical="center" wrapText="1"/>
    </xf>
    <xf numFmtId="167" fontId="22" fillId="7" borderId="63" xfId="3" applyNumberFormat="1" applyFont="1" applyFill="1" applyBorder="1" applyAlignment="1">
      <alignment horizontal="center" vertical="center" wrapText="1"/>
    </xf>
    <xf numFmtId="0" fontId="23" fillId="0" borderId="44" xfId="3" applyFont="1" applyFill="1" applyBorder="1" applyAlignment="1">
      <alignment horizontal="left" vertical="center" wrapText="1"/>
    </xf>
    <xf numFmtId="14" fontId="4" fillId="4" borderId="0" xfId="0" applyNumberFormat="1" applyFont="1" applyFill="1" applyAlignment="1"/>
    <xf numFmtId="167" fontId="23" fillId="0" borderId="44" xfId="0" applyNumberFormat="1" applyFont="1" applyFill="1" applyBorder="1" applyAlignment="1">
      <alignment horizontal="center" vertical="center"/>
    </xf>
    <xf numFmtId="167" fontId="23" fillId="0" borderId="79" xfId="0" applyNumberFormat="1" applyFont="1" applyBorder="1" applyAlignment="1">
      <alignment horizontal="center" vertical="center"/>
    </xf>
    <xf numFmtId="0" fontId="23" fillId="0" borderId="78" xfId="0" applyFont="1" applyFill="1" applyBorder="1" applyAlignment="1" applyProtection="1">
      <alignment horizontal="center" vertical="center"/>
      <protection locked="0"/>
    </xf>
    <xf numFmtId="0" fontId="23" fillId="7" borderId="82" xfId="3" applyFont="1" applyFill="1" applyBorder="1" applyAlignment="1">
      <alignment horizontal="center" vertical="center" wrapText="1"/>
    </xf>
    <xf numFmtId="0" fontId="24" fillId="7" borderId="82" xfId="3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/>
    </xf>
    <xf numFmtId="168" fontId="1" fillId="0" borderId="79" xfId="0" applyNumberFormat="1" applyFont="1" applyBorder="1" applyAlignment="1">
      <alignment horizontal="center" vertical="center"/>
    </xf>
    <xf numFmtId="168" fontId="3" fillId="7" borderId="81" xfId="0" applyNumberFormat="1" applyFont="1" applyFill="1" applyBorder="1" applyAlignment="1">
      <alignment horizontal="center" vertical="center"/>
    </xf>
    <xf numFmtId="168" fontId="3" fillId="0" borderId="79" xfId="0" applyNumberFormat="1" applyFont="1" applyBorder="1" applyAlignment="1">
      <alignment horizontal="center" vertical="center"/>
    </xf>
    <xf numFmtId="0" fontId="1" fillId="7" borderId="9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168" fontId="1" fillId="0" borderId="41" xfId="0" applyNumberFormat="1" applyFont="1" applyBorder="1" applyAlignment="1">
      <alignment horizontal="center" vertical="center"/>
    </xf>
    <xf numFmtId="168" fontId="3" fillId="0" borderId="41" xfId="0" applyNumberFormat="1" applyFont="1" applyBorder="1" applyAlignment="1">
      <alignment horizontal="center" vertical="center"/>
    </xf>
    <xf numFmtId="168" fontId="3" fillId="7" borderId="100" xfId="0" applyNumberFormat="1" applyFont="1" applyFill="1" applyBorder="1" applyAlignment="1">
      <alignment horizontal="center" vertical="center"/>
    </xf>
    <xf numFmtId="14" fontId="22" fillId="4" borderId="0" xfId="0" applyNumberFormat="1" applyFont="1" applyFill="1" applyBorder="1" applyAlignment="1"/>
    <xf numFmtId="167" fontId="23" fillId="0" borderId="86" xfId="0" applyNumberFormat="1" applyFont="1" applyBorder="1" applyAlignment="1">
      <alignment horizontal="center" vertical="center"/>
    </xf>
    <xf numFmtId="167" fontId="23" fillId="0" borderId="99" xfId="0" applyNumberFormat="1" applyFont="1" applyBorder="1" applyAlignment="1">
      <alignment horizontal="center" vertical="center"/>
    </xf>
    <xf numFmtId="49" fontId="22" fillId="7" borderId="25" xfId="3" applyNumberFormat="1" applyFont="1" applyFill="1" applyBorder="1" applyAlignment="1">
      <alignment horizontal="center" vertical="top" wrapText="1"/>
    </xf>
    <xf numFmtId="2" fontId="23" fillId="7" borderId="82" xfId="1" applyNumberFormat="1" applyFont="1" applyFill="1" applyBorder="1" applyAlignment="1">
      <alignment horizontal="center" vertical="center" wrapText="1"/>
    </xf>
    <xf numFmtId="167" fontId="23" fillId="7" borderId="82" xfId="1" applyNumberFormat="1" applyFont="1" applyFill="1" applyBorder="1" applyAlignment="1">
      <alignment horizontal="center" vertical="center" wrapText="1"/>
    </xf>
    <xf numFmtId="167" fontId="23" fillId="7" borderId="83" xfId="1" applyNumberFormat="1" applyFont="1" applyFill="1" applyBorder="1" applyAlignment="1">
      <alignment horizontal="center" vertical="center" wrapText="1"/>
    </xf>
    <xf numFmtId="0" fontId="22" fillId="6" borderId="86" xfId="3" applyFont="1" applyFill="1" applyBorder="1" applyAlignment="1">
      <alignment horizontal="center" vertical="center" wrapText="1"/>
    </xf>
    <xf numFmtId="0" fontId="22" fillId="6" borderId="44" xfId="3" applyFont="1" applyFill="1" applyBorder="1" applyAlignment="1">
      <alignment horizontal="center" vertical="center" wrapText="1"/>
    </xf>
    <xf numFmtId="2" fontId="22" fillId="6" borderId="44" xfId="3" applyNumberFormat="1" applyFont="1" applyFill="1" applyBorder="1" applyAlignment="1">
      <alignment horizontal="center" vertical="center" wrapText="1"/>
    </xf>
    <xf numFmtId="167" fontId="22" fillId="6" borderId="44" xfId="3" applyNumberFormat="1" applyFont="1" applyFill="1" applyBorder="1" applyAlignment="1">
      <alignment horizontal="center" vertical="center" wrapText="1"/>
    </xf>
    <xf numFmtId="0" fontId="26" fillId="0" borderId="44" xfId="0" applyFont="1" applyBorder="1" applyAlignment="1">
      <alignment horizontal="left" vertical="top" wrapText="1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2" fontId="23" fillId="0" borderId="44" xfId="6" applyNumberFormat="1" applyFont="1" applyFill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167" fontId="27" fillId="0" borderId="44" xfId="0" applyNumberFormat="1" applyFont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167" fontId="27" fillId="0" borderId="97" xfId="1" applyNumberFormat="1" applyFont="1" applyFill="1" applyBorder="1" applyAlignment="1">
      <alignment horizontal="center" vertical="center"/>
    </xf>
    <xf numFmtId="49" fontId="27" fillId="7" borderId="82" xfId="3" applyNumberFormat="1" applyFont="1" applyFill="1" applyBorder="1" applyAlignment="1">
      <alignment horizontal="center" vertical="center" wrapText="1"/>
    </xf>
    <xf numFmtId="167" fontId="27" fillId="7" borderId="82" xfId="1" applyNumberFormat="1" applyFont="1" applyFill="1" applyBorder="1" applyAlignment="1">
      <alignment horizontal="center" vertical="center" wrapText="1"/>
    </xf>
    <xf numFmtId="167" fontId="27" fillId="0" borderId="44" xfId="1" applyNumberFormat="1" applyFont="1" applyFill="1" applyBorder="1" applyAlignment="1">
      <alignment horizontal="center" vertical="center"/>
    </xf>
    <xf numFmtId="49" fontId="27" fillId="0" borderId="97" xfId="3" applyNumberFormat="1" applyFont="1" applyFill="1" applyBorder="1" applyAlignment="1">
      <alignment horizontal="center" vertical="center"/>
    </xf>
    <xf numFmtId="10" fontId="3" fillId="0" borderId="79" xfId="1" applyNumberFormat="1" applyFont="1" applyFill="1" applyBorder="1" applyAlignment="1">
      <alignment horizontal="right" vertical="center"/>
    </xf>
    <xf numFmtId="168" fontId="5" fillId="0" borderId="0" xfId="0" applyNumberFormat="1" applyFont="1" applyAlignment="1"/>
    <xf numFmtId="168" fontId="1" fillId="9" borderId="0" xfId="0" applyNumberFormat="1" applyFont="1" applyFill="1" applyAlignment="1">
      <alignment horizontal="center" vertical="center"/>
    </xf>
    <xf numFmtId="0" fontId="3" fillId="9" borderId="0" xfId="0" applyFont="1" applyFill="1" applyAlignment="1">
      <alignment vertical="top" wrapText="1"/>
    </xf>
    <xf numFmtId="49" fontId="10" fillId="7" borderId="15" xfId="0" applyNumberFormat="1" applyFont="1" applyFill="1" applyBorder="1" applyAlignment="1">
      <alignment horizontal="center" vertical="top"/>
    </xf>
    <xf numFmtId="49" fontId="10" fillId="7" borderId="49" xfId="0" applyNumberFormat="1" applyFont="1" applyFill="1" applyBorder="1" applyAlignment="1">
      <alignment horizontal="center" vertical="top"/>
    </xf>
    <xf numFmtId="0" fontId="5" fillId="7" borderId="49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/>
    </xf>
    <xf numFmtId="2" fontId="9" fillId="7" borderId="49" xfId="0" applyNumberFormat="1" applyFont="1" applyFill="1" applyBorder="1" applyAlignment="1">
      <alignment horizontal="center" vertical="center"/>
    </xf>
    <xf numFmtId="167" fontId="9" fillId="7" borderId="49" xfId="0" applyNumberFormat="1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vertical="top"/>
    </xf>
    <xf numFmtId="0" fontId="5" fillId="7" borderId="50" xfId="0" applyFont="1" applyFill="1" applyBorder="1" applyAlignment="1">
      <alignment vertical="top"/>
    </xf>
    <xf numFmtId="0" fontId="21" fillId="7" borderId="0" xfId="0" applyFont="1" applyFill="1" applyBorder="1" applyAlignment="1">
      <alignment horizontal="center" vertical="center"/>
    </xf>
    <xf numFmtId="2" fontId="19" fillId="7" borderId="0" xfId="0" applyNumberFormat="1" applyFont="1" applyFill="1" applyBorder="1" applyAlignment="1">
      <alignment horizontal="center" vertical="center"/>
    </xf>
    <xf numFmtId="167" fontId="19" fillId="7" borderId="0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top"/>
    </xf>
    <xf numFmtId="0" fontId="5" fillId="7" borderId="85" xfId="0" applyFont="1" applyFill="1" applyBorder="1" applyAlignment="1">
      <alignment vertical="top"/>
    </xf>
    <xf numFmtId="49" fontId="19" fillId="7" borderId="57" xfId="0" applyNumberFormat="1" applyFont="1" applyFill="1" applyBorder="1" applyAlignment="1">
      <alignment horizontal="center" vertical="top"/>
    </xf>
    <xf numFmtId="49" fontId="19" fillId="7" borderId="0" xfId="0" applyNumberFormat="1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/>
    </xf>
    <xf numFmtId="167" fontId="20" fillId="7" borderId="0" xfId="2" applyNumberFormat="1" applyFont="1" applyFill="1" applyBorder="1" applyAlignment="1">
      <alignment horizontal="center" vertical="center"/>
    </xf>
    <xf numFmtId="10" fontId="21" fillId="7" borderId="0" xfId="5" applyNumberFormat="1" applyFont="1" applyFill="1" applyBorder="1" applyAlignment="1">
      <alignment horizontal="center" vertical="center"/>
    </xf>
    <xf numFmtId="167" fontId="21" fillId="7" borderId="0" xfId="0" applyNumberFormat="1" applyFont="1" applyFill="1" applyBorder="1" applyAlignment="1">
      <alignment horizontal="center" vertical="center"/>
    </xf>
    <xf numFmtId="0" fontId="21" fillId="7" borderId="95" xfId="0" applyFont="1" applyFill="1" applyBorder="1" applyAlignment="1">
      <alignment horizontal="center" vertical="top"/>
    </xf>
    <xf numFmtId="49" fontId="21" fillId="7" borderId="77" xfId="0" applyNumberFormat="1" applyFont="1" applyFill="1" applyBorder="1" applyAlignment="1">
      <alignment horizontal="center" vertical="center"/>
    </xf>
    <xf numFmtId="0" fontId="20" fillId="7" borderId="77" xfId="0" applyFont="1" applyFill="1" applyBorder="1" applyAlignment="1">
      <alignment horizontal="center" vertical="center" wrapText="1"/>
    </xf>
    <xf numFmtId="0" fontId="19" fillId="7" borderId="77" xfId="0" applyFont="1" applyFill="1" applyBorder="1" applyAlignment="1">
      <alignment horizontal="center" vertical="center"/>
    </xf>
    <xf numFmtId="2" fontId="19" fillId="7" borderId="77" xfId="0" applyNumberFormat="1" applyFont="1" applyFill="1" applyBorder="1" applyAlignment="1">
      <alignment horizontal="center" vertical="center"/>
    </xf>
    <xf numFmtId="167" fontId="19" fillId="7" borderId="77" xfId="0" applyNumberFormat="1" applyFont="1" applyFill="1" applyBorder="1" applyAlignment="1">
      <alignment horizontal="center" vertical="center"/>
    </xf>
    <xf numFmtId="167" fontId="20" fillId="7" borderId="77" xfId="2" applyNumberFormat="1" applyFont="1" applyFill="1" applyBorder="1" applyAlignment="1">
      <alignment horizontal="center" vertical="center"/>
    </xf>
    <xf numFmtId="49" fontId="22" fillId="7" borderId="92" xfId="3" applyNumberFormat="1" applyFont="1" applyFill="1" applyBorder="1" applyAlignment="1">
      <alignment horizontal="center" vertical="center" wrapText="1"/>
    </xf>
    <xf numFmtId="49" fontId="22" fillId="7" borderId="93" xfId="3" applyNumberFormat="1" applyFont="1" applyFill="1" applyBorder="1" applyAlignment="1">
      <alignment horizontal="center" vertical="center" wrapText="1"/>
    </xf>
    <xf numFmtId="0" fontId="22" fillId="7" borderId="94" xfId="3" applyFont="1" applyFill="1" applyBorder="1" applyAlignment="1">
      <alignment horizontal="center" vertical="center" wrapText="1"/>
    </xf>
    <xf numFmtId="2" fontId="22" fillId="7" borderId="94" xfId="0" applyNumberFormat="1" applyFont="1" applyFill="1" applyBorder="1" applyAlignment="1">
      <alignment horizontal="center" vertical="center" wrapText="1"/>
    </xf>
    <xf numFmtId="167" fontId="22" fillId="7" borderId="94" xfId="1" applyNumberFormat="1" applyFont="1" applyFill="1" applyBorder="1" applyAlignment="1">
      <alignment horizontal="center" vertical="center" wrapText="1"/>
    </xf>
    <xf numFmtId="167" fontId="22" fillId="7" borderId="90" xfId="1" applyNumberFormat="1" applyFont="1" applyFill="1" applyBorder="1" applyAlignment="1">
      <alignment horizontal="center" vertical="center" wrapText="1"/>
    </xf>
    <xf numFmtId="0" fontId="3" fillId="7" borderId="88" xfId="0" applyFont="1" applyFill="1" applyBorder="1" applyAlignment="1">
      <alignment horizontal="center" vertical="center" wrapText="1"/>
    </xf>
    <xf numFmtId="0" fontId="3" fillId="7" borderId="90" xfId="0" applyFont="1" applyFill="1" applyBorder="1" applyAlignment="1">
      <alignment horizontal="center" vertical="center" wrapText="1"/>
    </xf>
    <xf numFmtId="0" fontId="10" fillId="7" borderId="15" xfId="0" applyNumberFormat="1" applyFont="1" applyFill="1" applyBorder="1" applyAlignment="1">
      <alignment vertical="top"/>
    </xf>
    <xf numFmtId="0" fontId="9" fillId="7" borderId="49" xfId="0" applyNumberFormat="1" applyFont="1" applyFill="1" applyBorder="1" applyAlignment="1">
      <alignment vertical="top"/>
    </xf>
    <xf numFmtId="0" fontId="9" fillId="7" borderId="50" xfId="0" applyNumberFormat="1" applyFont="1" applyFill="1" applyBorder="1" applyAlignment="1">
      <alignment vertical="top"/>
    </xf>
    <xf numFmtId="0" fontId="6" fillId="7" borderId="57" xfId="0" applyNumberFormat="1" applyFont="1" applyFill="1" applyBorder="1" applyAlignment="1">
      <alignment vertical="top"/>
    </xf>
    <xf numFmtId="0" fontId="4" fillId="7" borderId="0" xfId="0" applyNumberFormat="1" applyFont="1" applyFill="1" applyBorder="1" applyAlignment="1" applyProtection="1">
      <alignment horizontal="left"/>
    </xf>
    <xf numFmtId="0" fontId="4" fillId="7" borderId="85" xfId="0" applyNumberFormat="1" applyFont="1" applyFill="1" applyBorder="1" applyAlignment="1" applyProtection="1">
      <alignment horizontal="left"/>
    </xf>
    <xf numFmtId="0" fontId="5" fillId="7" borderId="57" xfId="0" applyNumberFormat="1" applyFont="1" applyFill="1" applyBorder="1" applyAlignment="1" applyProtection="1">
      <alignment vertical="top"/>
    </xf>
    <xf numFmtId="0" fontId="5" fillId="7" borderId="0" xfId="0" applyNumberFormat="1" applyFont="1" applyFill="1" applyBorder="1" applyAlignment="1" applyProtection="1">
      <alignment vertical="top"/>
    </xf>
    <xf numFmtId="0" fontId="5" fillId="7" borderId="85" xfId="0" applyNumberFormat="1" applyFont="1" applyFill="1" applyBorder="1" applyAlignment="1" applyProtection="1">
      <alignment vertical="top"/>
    </xf>
    <xf numFmtId="0" fontId="21" fillId="7" borderId="85" xfId="0" applyNumberFormat="1" applyFont="1" applyFill="1" applyBorder="1" applyAlignment="1">
      <alignment vertical="top" wrapText="1"/>
    </xf>
    <xf numFmtId="49" fontId="4" fillId="7" borderId="57" xfId="0" applyNumberFormat="1" applyFont="1" applyFill="1" applyBorder="1" applyAlignment="1" applyProtection="1">
      <alignment horizontal="left" vertical="top"/>
    </xf>
    <xf numFmtId="0" fontId="4" fillId="7" borderId="0" xfId="0" applyNumberFormat="1" applyFont="1" applyFill="1" applyBorder="1" applyAlignment="1" applyProtection="1">
      <alignment horizontal="left" vertical="top" wrapText="1"/>
    </xf>
    <xf numFmtId="0" fontId="5" fillId="7" borderId="0" xfId="0" applyNumberFormat="1" applyFont="1" applyFill="1" applyBorder="1" applyAlignment="1">
      <alignment horizontal="left" vertical="top" wrapText="1"/>
    </xf>
    <xf numFmtId="0" fontId="5" fillId="7" borderId="85" xfId="0" applyNumberFormat="1" applyFont="1" applyFill="1" applyBorder="1" applyAlignment="1">
      <alignment horizontal="left" vertical="top" wrapText="1"/>
    </xf>
    <xf numFmtId="0" fontId="5" fillId="7" borderId="95" xfId="0" applyNumberFormat="1" applyFont="1" applyFill="1" applyBorder="1" applyAlignment="1" applyProtection="1">
      <alignment horizontal="left" vertical="top"/>
    </xf>
    <xf numFmtId="0" fontId="4" fillId="7" borderId="77" xfId="0" applyNumberFormat="1" applyFont="1" applyFill="1" applyBorder="1" applyAlignment="1" applyProtection="1">
      <alignment horizontal="left" vertical="top" wrapText="1"/>
    </xf>
    <xf numFmtId="0" fontId="5" fillId="7" borderId="77" xfId="0" applyNumberFormat="1" applyFont="1" applyFill="1" applyBorder="1" applyAlignment="1">
      <alignment horizontal="left" vertical="top" wrapText="1"/>
    </xf>
    <xf numFmtId="0" fontId="5" fillId="7" borderId="96" xfId="0" applyNumberFormat="1" applyFont="1" applyFill="1" applyBorder="1" applyAlignment="1">
      <alignment horizontal="left" vertical="top" wrapText="1"/>
    </xf>
    <xf numFmtId="49" fontId="10" fillId="7" borderId="15" xfId="0" applyNumberFormat="1" applyFont="1" applyFill="1" applyBorder="1" applyAlignment="1">
      <alignment vertical="top"/>
    </xf>
    <xf numFmtId="49" fontId="9" fillId="7" borderId="49" xfId="0" applyNumberFormat="1" applyFont="1" applyFill="1" applyBorder="1" applyAlignment="1">
      <alignment vertical="top"/>
    </xf>
    <xf numFmtId="49" fontId="9" fillId="7" borderId="50" xfId="0" applyNumberFormat="1" applyFont="1" applyFill="1" applyBorder="1" applyAlignment="1">
      <alignment vertical="top"/>
    </xf>
    <xf numFmtId="49" fontId="6" fillId="7" borderId="57" xfId="0" applyNumberFormat="1" applyFont="1" applyFill="1" applyBorder="1" applyAlignment="1">
      <alignment vertical="top"/>
    </xf>
    <xf numFmtId="0" fontId="4" fillId="7" borderId="0" xfId="0" applyFont="1" applyFill="1" applyBorder="1" applyAlignment="1" applyProtection="1">
      <alignment horizontal="left"/>
    </xf>
    <xf numFmtId="0" fontId="4" fillId="7" borderId="85" xfId="0" applyFont="1" applyFill="1" applyBorder="1" applyAlignment="1" applyProtection="1">
      <alignment horizontal="left"/>
    </xf>
    <xf numFmtId="0" fontId="5" fillId="7" borderId="57" xfId="0" applyFont="1" applyFill="1" applyBorder="1" applyAlignment="1" applyProtection="1">
      <alignment vertical="top"/>
    </xf>
    <xf numFmtId="0" fontId="5" fillId="7" borderId="0" xfId="0" applyFont="1" applyFill="1" applyBorder="1" applyAlignment="1" applyProtection="1">
      <alignment vertical="top"/>
    </xf>
    <xf numFmtId="0" fontId="5" fillId="7" borderId="85" xfId="0" applyFont="1" applyFill="1" applyBorder="1" applyAlignment="1" applyProtection="1">
      <alignment vertical="top"/>
    </xf>
    <xf numFmtId="0" fontId="5" fillId="7" borderId="70" xfId="0" applyFont="1" applyFill="1" applyBorder="1" applyAlignment="1" applyProtection="1">
      <alignment horizontal="left" vertical="top"/>
    </xf>
    <xf numFmtId="0" fontId="5" fillId="7" borderId="0" xfId="0" applyFont="1" applyFill="1" applyBorder="1" applyAlignment="1" applyProtection="1">
      <alignment horizontal="left" vertical="top"/>
    </xf>
    <xf numFmtId="0" fontId="5" fillId="7" borderId="45" xfId="0" applyFont="1" applyFill="1" applyBorder="1" applyAlignment="1" applyProtection="1">
      <alignment horizontal="left" vertical="top"/>
    </xf>
    <xf numFmtId="49" fontId="9" fillId="7" borderId="49" xfId="0" applyNumberFormat="1" applyFont="1" applyFill="1" applyBorder="1" applyAlignment="1">
      <alignment horizontal="center" vertical="top"/>
    </xf>
    <xf numFmtId="0" fontId="5" fillId="7" borderId="49" xfId="0" applyNumberFormat="1" applyFont="1" applyFill="1" applyBorder="1" applyAlignment="1">
      <alignment vertical="top" wrapText="1"/>
    </xf>
    <xf numFmtId="0" fontId="4" fillId="7" borderId="49" xfId="0" applyFont="1" applyFill="1" applyBorder="1" applyAlignment="1">
      <alignment vertical="top"/>
    </xf>
    <xf numFmtId="0" fontId="9" fillId="7" borderId="49" xfId="0" applyFont="1" applyFill="1" applyBorder="1" applyAlignment="1">
      <alignment horizontal="right" vertical="top"/>
    </xf>
    <xf numFmtId="10" fontId="9" fillId="7" borderId="50" xfId="0" applyNumberFormat="1" applyFont="1" applyFill="1" applyBorder="1" applyAlignment="1">
      <alignment horizontal="right" vertical="top"/>
    </xf>
    <xf numFmtId="49" fontId="9" fillId="7" borderId="0" xfId="0" applyNumberFormat="1" applyFont="1" applyFill="1" applyBorder="1" applyAlignment="1">
      <alignment horizontal="center" vertical="top"/>
    </xf>
    <xf numFmtId="0" fontId="5" fillId="7" borderId="0" xfId="0" applyNumberFormat="1" applyFont="1" applyFill="1" applyBorder="1" applyAlignment="1">
      <alignment vertical="top" wrapText="1"/>
    </xf>
    <xf numFmtId="0" fontId="4" fillId="7" borderId="0" xfId="0" applyFont="1" applyFill="1" applyBorder="1" applyAlignment="1">
      <alignment vertical="top"/>
    </xf>
    <xf numFmtId="0" fontId="9" fillId="7" borderId="0" xfId="0" applyFont="1" applyFill="1" applyBorder="1" applyAlignment="1">
      <alignment horizontal="right" vertical="top"/>
    </xf>
    <xf numFmtId="10" fontId="9" fillId="7" borderId="85" xfId="0" applyNumberFormat="1" applyFont="1" applyFill="1" applyBorder="1" applyAlignment="1">
      <alignment horizontal="right" vertical="top"/>
    </xf>
    <xf numFmtId="0" fontId="9" fillId="7" borderId="57" xfId="0" applyNumberFormat="1" applyFont="1" applyFill="1" applyBorder="1" applyAlignment="1">
      <alignment vertical="top"/>
    </xf>
    <xf numFmtId="0" fontId="9" fillId="7" borderId="0" xfId="0" applyFont="1" applyFill="1" applyBorder="1" applyAlignment="1">
      <alignment horizontal="left" vertical="top"/>
    </xf>
    <xf numFmtId="44" fontId="5" fillId="7" borderId="0" xfId="2" applyFont="1" applyFill="1" applyBorder="1" applyAlignment="1">
      <alignment vertical="top"/>
    </xf>
    <xf numFmtId="10" fontId="5" fillId="7" borderId="85" xfId="2" applyNumberFormat="1" applyFont="1" applyFill="1" applyBorder="1" applyAlignment="1">
      <alignment vertical="top"/>
    </xf>
    <xf numFmtId="0" fontId="4" fillId="7" borderId="57" xfId="0" applyNumberFormat="1" applyFont="1" applyFill="1" applyBorder="1" applyAlignment="1">
      <alignment vertical="top"/>
    </xf>
    <xf numFmtId="0" fontId="5" fillId="7" borderId="0" xfId="0" applyFont="1" applyFill="1" applyBorder="1" applyAlignment="1">
      <alignment horizontal="justify" vertical="top"/>
    </xf>
    <xf numFmtId="10" fontId="5" fillId="7" borderId="85" xfId="0" applyNumberFormat="1" applyFont="1" applyFill="1" applyBorder="1" applyAlignment="1">
      <alignment vertical="top"/>
    </xf>
    <xf numFmtId="49" fontId="4" fillId="7" borderId="57" xfId="0" applyNumberFormat="1" applyFont="1" applyFill="1" applyBorder="1" applyAlignment="1">
      <alignment vertical="top"/>
    </xf>
    <xf numFmtId="49" fontId="4" fillId="7" borderId="0" xfId="0" applyNumberFormat="1" applyFont="1" applyFill="1" applyBorder="1" applyAlignment="1">
      <alignment horizontal="center" vertical="top"/>
    </xf>
    <xf numFmtId="0" fontId="4" fillId="7" borderId="57" xfId="0" applyFont="1" applyFill="1" applyBorder="1" applyAlignment="1">
      <alignment vertical="top"/>
    </xf>
    <xf numFmtId="0" fontId="3" fillId="7" borderId="6" xfId="3" applyNumberFormat="1" applyFont="1" applyFill="1" applyBorder="1" applyAlignment="1">
      <alignment horizontal="right" vertical="center" wrapText="1"/>
    </xf>
    <xf numFmtId="0" fontId="3" fillId="7" borderId="6" xfId="3" applyFont="1" applyFill="1" applyBorder="1" applyAlignment="1">
      <alignment vertical="center"/>
    </xf>
    <xf numFmtId="4" fontId="3" fillId="7" borderId="6" xfId="1" applyNumberFormat="1" applyFont="1" applyFill="1" applyBorder="1" applyAlignment="1">
      <alignment vertical="center"/>
    </xf>
    <xf numFmtId="43" fontId="3" fillId="7" borderId="6" xfId="1" applyFont="1" applyFill="1" applyBorder="1" applyAlignment="1">
      <alignment vertical="center"/>
    </xf>
    <xf numFmtId="49" fontId="3" fillId="7" borderId="6" xfId="3" applyNumberFormat="1" applyFont="1" applyFill="1" applyBorder="1" applyAlignment="1">
      <alignment horizontal="right" vertical="center"/>
    </xf>
    <xf numFmtId="49" fontId="22" fillId="6" borderId="44" xfId="3" applyNumberFormat="1" applyFont="1" applyFill="1" applyBorder="1" applyAlignment="1">
      <alignment horizontal="left" vertical="center" wrapText="1"/>
    </xf>
    <xf numFmtId="167" fontId="22" fillId="0" borderId="101" xfId="0" applyNumberFormat="1" applyFont="1" applyBorder="1" applyAlignment="1">
      <alignment horizontal="center" vertical="center"/>
    </xf>
    <xf numFmtId="0" fontId="22" fillId="4" borderId="0" xfId="0" applyFont="1" applyFill="1" applyBorder="1" applyAlignment="1"/>
    <xf numFmtId="49" fontId="22" fillId="7" borderId="44" xfId="3" applyNumberFormat="1" applyFont="1" applyFill="1" applyBorder="1" applyAlignment="1">
      <alignment horizontal="center" vertical="top"/>
    </xf>
    <xf numFmtId="49" fontId="22" fillId="7" borderId="44" xfId="3" applyNumberFormat="1" applyFont="1" applyFill="1" applyBorder="1" applyAlignment="1">
      <alignment horizontal="center" vertical="center"/>
    </xf>
    <xf numFmtId="49" fontId="22" fillId="7" borderId="44" xfId="3" applyNumberFormat="1" applyFont="1" applyFill="1" applyBorder="1" applyAlignment="1">
      <alignment horizontal="center" vertical="center" wrapText="1"/>
    </xf>
    <xf numFmtId="0" fontId="23" fillId="7" borderId="44" xfId="3" applyFont="1" applyFill="1" applyBorder="1" applyAlignment="1">
      <alignment horizontal="center" vertical="center"/>
    </xf>
    <xf numFmtId="2" fontId="23" fillId="7" borderId="44" xfId="1" applyNumberFormat="1" applyFont="1" applyFill="1" applyBorder="1" applyAlignment="1">
      <alignment horizontal="center" vertical="center"/>
    </xf>
    <xf numFmtId="167" fontId="22" fillId="7" borderId="44" xfId="1" applyNumberFormat="1" applyFont="1" applyFill="1" applyBorder="1" applyAlignment="1">
      <alignment horizontal="center" vertical="center"/>
    </xf>
    <xf numFmtId="168" fontId="1" fillId="0" borderId="9" xfId="0" applyNumberFormat="1" applyFont="1" applyBorder="1" applyAlignment="1">
      <alignment horizontal="center" vertical="center"/>
    </xf>
    <xf numFmtId="168" fontId="1" fillId="0" borderId="99" xfId="0" applyNumberFormat="1" applyFont="1" applyBorder="1" applyAlignment="1">
      <alignment horizontal="center" vertical="center"/>
    </xf>
    <xf numFmtId="168" fontId="1" fillId="7" borderId="84" xfId="0" applyNumberFormat="1" applyFont="1" applyFill="1" applyBorder="1" applyAlignment="1">
      <alignment horizontal="center" vertical="center"/>
    </xf>
    <xf numFmtId="168" fontId="1" fillId="7" borderId="8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49" fontId="3" fillId="7" borderId="102" xfId="3" applyNumberFormat="1" applyFont="1" applyFill="1" applyBorder="1" applyAlignment="1">
      <alignment horizontal="center" vertical="center" wrapText="1"/>
    </xf>
    <xf numFmtId="49" fontId="3" fillId="7" borderId="103" xfId="3" applyNumberFormat="1" applyFont="1" applyFill="1" applyBorder="1" applyAlignment="1">
      <alignment horizontal="center" vertical="center" wrapText="1"/>
    </xf>
    <xf numFmtId="0" fontId="3" fillId="7" borderId="104" xfId="3" applyNumberFormat="1" applyFont="1" applyFill="1" applyBorder="1" applyAlignment="1">
      <alignment horizontal="center" vertical="center" wrapText="1"/>
    </xf>
    <xf numFmtId="0" fontId="3" fillId="7" borderId="104" xfId="3" applyFont="1" applyFill="1" applyBorder="1" applyAlignment="1">
      <alignment horizontal="center" vertical="center" wrapText="1"/>
    </xf>
    <xf numFmtId="0" fontId="3" fillId="7" borderId="104" xfId="0" applyFont="1" applyFill="1" applyBorder="1" applyAlignment="1">
      <alignment horizontal="center" vertical="center" wrapText="1"/>
    </xf>
    <xf numFmtId="43" fontId="3" fillId="7" borderId="104" xfId="1" applyFont="1" applyFill="1" applyBorder="1" applyAlignment="1">
      <alignment horizontal="center" vertical="center" wrapText="1"/>
    </xf>
    <xf numFmtId="43" fontId="3" fillId="7" borderId="105" xfId="1" applyFont="1" applyFill="1" applyBorder="1" applyAlignment="1">
      <alignment horizontal="center" vertical="center" wrapText="1"/>
    </xf>
    <xf numFmtId="43" fontId="3" fillId="7" borderId="103" xfId="1" applyFont="1" applyFill="1" applyBorder="1" applyAlignment="1">
      <alignment horizontal="center" vertical="center" wrapText="1"/>
    </xf>
    <xf numFmtId="43" fontId="3" fillId="7" borderId="50" xfId="1" applyFont="1" applyFill="1" applyBorder="1" applyAlignment="1">
      <alignment horizontal="center" vertical="center" wrapText="1"/>
    </xf>
    <xf numFmtId="10" fontId="3" fillId="7" borderId="105" xfId="1" applyNumberFormat="1" applyFont="1" applyFill="1" applyBorder="1" applyAlignment="1">
      <alignment horizontal="center" vertical="center" wrapText="1"/>
    </xf>
    <xf numFmtId="10" fontId="1" fillId="0" borderId="44" xfId="1" applyNumberFormat="1" applyFont="1" applyFill="1" applyBorder="1" applyAlignment="1">
      <alignment horizontal="right" vertical="center"/>
    </xf>
    <xf numFmtId="0" fontId="23" fillId="0" borderId="86" xfId="3" applyFont="1" applyFill="1" applyBorder="1" applyAlignment="1">
      <alignment horizontal="left" vertical="center" wrapText="1"/>
    </xf>
    <xf numFmtId="2" fontId="23" fillId="0" borderId="86" xfId="3" applyNumberFormat="1" applyFont="1" applyFill="1" applyBorder="1" applyAlignment="1">
      <alignment horizontal="center" vertical="center" wrapText="1"/>
    </xf>
    <xf numFmtId="167" fontId="27" fillId="0" borderId="86" xfId="1" applyNumberFormat="1" applyFont="1" applyFill="1" applyBorder="1" applyAlignment="1">
      <alignment horizontal="center" vertical="center"/>
    </xf>
    <xf numFmtId="0" fontId="22" fillId="6" borderId="80" xfId="3" applyFont="1" applyFill="1" applyBorder="1" applyAlignment="1">
      <alignment horizontal="center" vertical="center" wrapText="1"/>
    </xf>
    <xf numFmtId="0" fontId="22" fillId="6" borderId="80" xfId="3" applyFont="1" applyFill="1" applyBorder="1" applyAlignment="1">
      <alignment horizontal="left" vertical="center" wrapText="1"/>
    </xf>
    <xf numFmtId="2" fontId="22" fillId="6" borderId="80" xfId="3" applyNumberFormat="1" applyFont="1" applyFill="1" applyBorder="1" applyAlignment="1">
      <alignment horizontal="center" vertical="center" wrapText="1"/>
    </xf>
    <xf numFmtId="167" fontId="22" fillId="6" borderId="80" xfId="3" applyNumberFormat="1" applyFont="1" applyFill="1" applyBorder="1" applyAlignment="1">
      <alignment horizontal="center" vertical="center" wrapText="1"/>
    </xf>
    <xf numFmtId="43" fontId="1" fillId="6" borderId="80" xfId="1" applyFont="1" applyFill="1" applyBorder="1" applyAlignment="1">
      <alignment horizontal="center" vertical="center"/>
    </xf>
    <xf numFmtId="10" fontId="1" fillId="6" borderId="80" xfId="1" applyNumberFormat="1" applyFont="1" applyFill="1" applyBorder="1" applyAlignment="1">
      <alignment horizontal="right" vertical="center"/>
    </xf>
    <xf numFmtId="167" fontId="1" fillId="6" borderId="80" xfId="1" applyNumberFormat="1" applyFont="1" applyFill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0" fontId="26" fillId="0" borderId="86" xfId="0" applyFont="1" applyBorder="1" applyAlignment="1">
      <alignment horizontal="left" vertical="center" wrapText="1"/>
    </xf>
    <xf numFmtId="2" fontId="23" fillId="0" borderId="86" xfId="0" applyNumberFormat="1" applyFont="1" applyBorder="1" applyAlignment="1">
      <alignment horizontal="center" vertical="center"/>
    </xf>
    <xf numFmtId="167" fontId="27" fillId="0" borderId="86" xfId="0" applyNumberFormat="1" applyFont="1" applyBorder="1" applyAlignment="1">
      <alignment horizontal="center" vertical="center"/>
    </xf>
    <xf numFmtId="167" fontId="23" fillId="0" borderId="86" xfId="0" applyNumberFormat="1" applyFont="1" applyFill="1" applyBorder="1" applyAlignment="1">
      <alignment horizontal="center" vertical="center"/>
    </xf>
    <xf numFmtId="10" fontId="1" fillId="6" borderId="86" xfId="1" applyNumberFormat="1" applyFont="1" applyFill="1" applyBorder="1" applyAlignment="1">
      <alignment horizontal="right" vertical="center"/>
    </xf>
    <xf numFmtId="0" fontId="22" fillId="6" borderId="97" xfId="3" applyFont="1" applyFill="1" applyBorder="1" applyAlignment="1">
      <alignment horizontal="center" vertical="center" wrapText="1"/>
    </xf>
    <xf numFmtId="0" fontId="22" fillId="0" borderId="97" xfId="3" applyFont="1" applyFill="1" applyBorder="1" applyAlignment="1">
      <alignment horizontal="center" vertical="center" wrapText="1"/>
    </xf>
    <xf numFmtId="0" fontId="22" fillId="0" borderId="97" xfId="3" applyFont="1" applyFill="1" applyBorder="1" applyAlignment="1">
      <alignment horizontal="left" vertical="center" wrapText="1"/>
    </xf>
    <xf numFmtId="2" fontId="22" fillId="0" borderId="97" xfId="3" applyNumberFormat="1" applyFont="1" applyFill="1" applyBorder="1" applyAlignment="1">
      <alignment horizontal="center" vertical="center" wrapText="1"/>
    </xf>
    <xf numFmtId="167" fontId="22" fillId="0" borderId="97" xfId="3" applyNumberFormat="1" applyFont="1" applyFill="1" applyBorder="1" applyAlignment="1">
      <alignment horizontal="center" vertical="center" wrapText="1"/>
    </xf>
    <xf numFmtId="167" fontId="3" fillId="0" borderId="97" xfId="1" applyNumberFormat="1" applyFont="1" applyFill="1" applyBorder="1" applyAlignment="1">
      <alignment horizontal="center" vertical="center"/>
    </xf>
    <xf numFmtId="10" fontId="3" fillId="0" borderId="39" xfId="1" applyNumberFormat="1" applyFont="1" applyFill="1" applyBorder="1" applyAlignment="1">
      <alignment horizontal="right" vertical="center"/>
    </xf>
    <xf numFmtId="168" fontId="3" fillId="7" borderId="6" xfId="1" applyNumberFormat="1" applyFont="1" applyFill="1" applyBorder="1" applyAlignment="1">
      <alignment horizontal="right" vertical="center"/>
    </xf>
    <xf numFmtId="43" fontId="3" fillId="7" borderId="75" xfId="1" applyFont="1" applyFill="1" applyBorder="1" applyAlignment="1">
      <alignment horizontal="center" vertical="center" wrapText="1"/>
    </xf>
    <xf numFmtId="9" fontId="22" fillId="6" borderId="80" xfId="3" applyNumberFormat="1" applyFont="1" applyFill="1" applyBorder="1" applyAlignment="1">
      <alignment horizontal="center" vertical="center" wrapText="1"/>
    </xf>
    <xf numFmtId="9" fontId="22" fillId="0" borderId="97" xfId="3" applyNumberFormat="1" applyFont="1" applyFill="1" applyBorder="1" applyAlignment="1">
      <alignment horizontal="center" vertical="center" wrapText="1"/>
    </xf>
    <xf numFmtId="9" fontId="23" fillId="0" borderId="86" xfId="0" applyNumberFormat="1" applyFont="1" applyBorder="1" applyAlignment="1">
      <alignment horizontal="center" vertical="center"/>
    </xf>
    <xf numFmtId="9" fontId="3" fillId="7" borderId="6" xfId="1" applyNumberFormat="1" applyFont="1" applyFill="1" applyBorder="1" applyAlignment="1">
      <alignment horizontal="center" vertical="center"/>
    </xf>
    <xf numFmtId="2" fontId="23" fillId="0" borderId="86" xfId="0" applyNumberFormat="1" applyFont="1" applyBorder="1" applyAlignment="1">
      <alignment horizontal="right" vertical="center"/>
    </xf>
    <xf numFmtId="2" fontId="23" fillId="0" borderId="44" xfId="3" applyNumberFormat="1" applyFont="1" applyFill="1" applyBorder="1" applyAlignment="1">
      <alignment horizontal="right" vertical="center" wrapText="1"/>
    </xf>
    <xf numFmtId="2" fontId="22" fillId="0" borderId="97" xfId="3" applyNumberFormat="1" applyFont="1" applyFill="1" applyBorder="1" applyAlignment="1">
      <alignment horizontal="right" vertical="center" wrapText="1"/>
    </xf>
    <xf numFmtId="2" fontId="22" fillId="6" borderId="80" xfId="3" applyNumberFormat="1" applyFont="1" applyFill="1" applyBorder="1" applyAlignment="1">
      <alignment horizontal="right" vertical="center" wrapText="1"/>
    </xf>
    <xf numFmtId="2" fontId="22" fillId="6" borderId="39" xfId="3" applyNumberFormat="1" applyFont="1" applyFill="1" applyBorder="1" applyAlignment="1">
      <alignment horizontal="right" vertical="center" wrapText="1"/>
    </xf>
    <xf numFmtId="2" fontId="3" fillId="7" borderId="90" xfId="1" applyNumberFormat="1" applyFont="1" applyFill="1" applyBorder="1" applyAlignment="1">
      <alignment horizontal="right" vertical="center"/>
    </xf>
    <xf numFmtId="167" fontId="1" fillId="6" borderId="86" xfId="1" applyNumberFormat="1" applyFont="1" applyFill="1" applyBorder="1" applyAlignment="1">
      <alignment horizontal="right" vertical="center"/>
    </xf>
    <xf numFmtId="43" fontId="1" fillId="0" borderId="44" xfId="1" applyFont="1" applyFill="1" applyBorder="1" applyAlignment="1">
      <alignment horizontal="right" vertical="center"/>
    </xf>
    <xf numFmtId="167" fontId="1" fillId="6" borderId="80" xfId="1" applyNumberFormat="1" applyFont="1" applyFill="1" applyBorder="1" applyAlignment="1">
      <alignment horizontal="right" vertical="center"/>
    </xf>
    <xf numFmtId="43" fontId="1" fillId="0" borderId="41" xfId="1" applyFont="1" applyFill="1" applyBorder="1" applyAlignment="1">
      <alignment horizontal="right" vertical="center"/>
    </xf>
    <xf numFmtId="166" fontId="3" fillId="7" borderId="42" xfId="1" applyNumberFormat="1" applyFont="1" applyFill="1" applyBorder="1" applyAlignment="1">
      <alignment horizontal="right" vertical="center"/>
    </xf>
    <xf numFmtId="10" fontId="3" fillId="0" borderId="97" xfId="1" applyNumberFormat="1" applyFont="1" applyFill="1" applyBorder="1" applyAlignment="1">
      <alignment horizontal="center" vertical="center"/>
    </xf>
    <xf numFmtId="2" fontId="23" fillId="0" borderId="86" xfId="3" applyNumberFormat="1" applyFont="1" applyFill="1" applyBorder="1" applyAlignment="1">
      <alignment vertical="center" wrapText="1"/>
    </xf>
    <xf numFmtId="10" fontId="1" fillId="0" borderId="86" xfId="1" applyNumberFormat="1" applyFont="1" applyFill="1" applyBorder="1" applyAlignment="1">
      <alignment vertical="center"/>
    </xf>
    <xf numFmtId="43" fontId="1" fillId="0" borderId="86" xfId="1" applyFont="1" applyFill="1" applyBorder="1" applyAlignment="1">
      <alignment vertical="center"/>
    </xf>
    <xf numFmtId="10" fontId="1" fillId="6" borderId="80" xfId="1" applyNumberFormat="1" applyFont="1" applyFill="1" applyBorder="1" applyAlignment="1">
      <alignment horizontal="center" vertical="center"/>
    </xf>
    <xf numFmtId="2" fontId="1" fillId="0" borderId="86" xfId="0" applyNumberFormat="1" applyFont="1" applyBorder="1" applyAlignment="1">
      <alignment horizontal="right" vertical="center"/>
    </xf>
    <xf numFmtId="2" fontId="1" fillId="0" borderId="44" xfId="1" applyNumberFormat="1" applyFont="1" applyFill="1" applyBorder="1" applyAlignment="1">
      <alignment horizontal="right" vertical="center"/>
    </xf>
    <xf numFmtId="2" fontId="1" fillId="6" borderId="80" xfId="1" applyNumberFormat="1" applyFont="1" applyFill="1" applyBorder="1" applyAlignment="1">
      <alignment horizontal="right" vertical="center"/>
    </xf>
    <xf numFmtId="2" fontId="1" fillId="0" borderId="86" xfId="1" applyNumberFormat="1" applyFont="1" applyFill="1" applyBorder="1" applyAlignment="1">
      <alignment vertical="center"/>
    </xf>
    <xf numFmtId="2" fontId="3" fillId="6" borderId="41" xfId="1" applyNumberFormat="1" applyFont="1" applyFill="1" applyBorder="1" applyAlignment="1">
      <alignment horizontal="right" vertical="center"/>
    </xf>
    <xf numFmtId="2" fontId="3" fillId="7" borderId="89" xfId="1" applyNumberFormat="1" applyFont="1" applyFill="1" applyBorder="1" applyAlignment="1">
      <alignment horizontal="right" vertical="center"/>
    </xf>
    <xf numFmtId="2" fontId="1" fillId="0" borderId="86" xfId="1" applyNumberFormat="1" applyFont="1" applyFill="1" applyBorder="1" applyAlignment="1">
      <alignment horizontal="right" vertical="center"/>
    </xf>
    <xf numFmtId="2" fontId="22" fillId="6" borderId="97" xfId="3" applyNumberFormat="1" applyFont="1" applyFill="1" applyBorder="1" applyAlignment="1">
      <alignment horizontal="right" vertical="center" wrapText="1"/>
    </xf>
    <xf numFmtId="2" fontId="3" fillId="7" borderId="29" xfId="1" applyNumberFormat="1" applyFont="1" applyFill="1" applyBorder="1" applyAlignment="1">
      <alignment horizontal="right" vertical="center"/>
    </xf>
    <xf numFmtId="9" fontId="1" fillId="0" borderId="86" xfId="1" applyNumberFormat="1" applyFont="1" applyFill="1" applyBorder="1" applyAlignment="1">
      <alignment horizontal="center" vertical="center"/>
    </xf>
    <xf numFmtId="9" fontId="1" fillId="0" borderId="44" xfId="1" applyNumberFormat="1" applyFont="1" applyFill="1" applyBorder="1" applyAlignment="1">
      <alignment horizontal="center" vertical="center"/>
    </xf>
    <xf numFmtId="9" fontId="3" fillId="0" borderId="97" xfId="1" applyNumberFormat="1" applyFont="1" applyFill="1" applyBorder="1" applyAlignment="1">
      <alignment horizontal="center" vertical="center"/>
    </xf>
    <xf numFmtId="9" fontId="3" fillId="6" borderId="97" xfId="1" applyNumberFormat="1" applyFont="1" applyFill="1" applyBorder="1" applyAlignment="1">
      <alignment horizontal="center" vertical="center"/>
    </xf>
    <xf numFmtId="9" fontId="3" fillId="7" borderId="42" xfId="7" applyNumberFormat="1" applyFont="1" applyFill="1" applyBorder="1" applyAlignment="1">
      <alignment horizontal="center" vertical="center"/>
    </xf>
    <xf numFmtId="9" fontId="3" fillId="0" borderId="63" xfId="1" applyNumberFormat="1" applyFont="1" applyFill="1" applyBorder="1" applyAlignment="1">
      <alignment horizontal="center" vertical="center"/>
    </xf>
    <xf numFmtId="9" fontId="3" fillId="7" borderId="42" xfId="1" applyNumberFormat="1" applyFont="1" applyFill="1" applyBorder="1" applyAlignment="1">
      <alignment horizontal="center" vertical="center"/>
    </xf>
    <xf numFmtId="2" fontId="3" fillId="0" borderId="97" xfId="1" applyNumberFormat="1" applyFont="1" applyFill="1" applyBorder="1" applyAlignment="1">
      <alignment horizontal="right" vertical="center"/>
    </xf>
    <xf numFmtId="0" fontId="23" fillId="0" borderId="98" xfId="0" applyFont="1" applyFill="1" applyBorder="1" applyAlignment="1" applyProtection="1">
      <alignment horizontal="center" vertical="center"/>
      <protection locked="0"/>
    </xf>
    <xf numFmtId="0" fontId="27" fillId="0" borderId="97" xfId="0" applyFont="1" applyFill="1" applyBorder="1" applyAlignment="1">
      <alignment horizontal="center" vertical="center"/>
    </xf>
    <xf numFmtId="0" fontId="26" fillId="0" borderId="97" xfId="0" applyFont="1" applyBorder="1" applyAlignment="1">
      <alignment horizontal="left" vertical="top" wrapText="1"/>
    </xf>
    <xf numFmtId="0" fontId="23" fillId="0" borderId="97" xfId="0" applyFont="1" applyFill="1" applyBorder="1" applyAlignment="1" applyProtection="1">
      <alignment horizontal="center" vertical="center"/>
      <protection locked="0"/>
    </xf>
    <xf numFmtId="2" fontId="23" fillId="0" borderId="97" xfId="6" applyNumberFormat="1" applyFont="1" applyFill="1" applyBorder="1" applyAlignment="1">
      <alignment horizontal="center" vertical="center"/>
    </xf>
    <xf numFmtId="0" fontId="23" fillId="0" borderId="106" xfId="3" applyFont="1" applyFill="1" applyBorder="1" applyAlignment="1">
      <alignment horizontal="center" vertical="center" wrapText="1"/>
    </xf>
    <xf numFmtId="2" fontId="23" fillId="0" borderId="11" xfId="3" applyNumberFormat="1" applyFont="1" applyFill="1" applyBorder="1" applyAlignment="1">
      <alignment vertical="center" wrapText="1"/>
    </xf>
    <xf numFmtId="2" fontId="1" fillId="0" borderId="9" xfId="1" applyNumberFormat="1" applyFont="1" applyFill="1" applyBorder="1" applyAlignment="1">
      <alignment vertical="center"/>
    </xf>
    <xf numFmtId="43" fontId="1" fillId="0" borderId="9" xfId="1" applyFont="1" applyFill="1" applyBorder="1" applyAlignment="1">
      <alignment vertical="center"/>
    </xf>
    <xf numFmtId="10" fontId="1" fillId="0" borderId="11" xfId="1" applyNumberFormat="1" applyFont="1" applyFill="1" applyBorder="1" applyAlignment="1">
      <alignment vertical="center"/>
    </xf>
    <xf numFmtId="2" fontId="1" fillId="0" borderId="106" xfId="1" applyNumberFormat="1" applyFont="1" applyFill="1" applyBorder="1" applyAlignment="1">
      <alignment vertical="center"/>
    </xf>
    <xf numFmtId="0" fontId="26" fillId="0" borderId="44" xfId="0" applyFont="1" applyBorder="1" applyAlignment="1">
      <alignment horizontal="left" vertical="center" wrapText="1"/>
    </xf>
    <xf numFmtId="169" fontId="22" fillId="0" borderId="86" xfId="3" applyNumberFormat="1" applyFont="1" applyFill="1" applyBorder="1" applyAlignment="1">
      <alignment horizontal="center" vertical="center" wrapText="1"/>
    </xf>
    <xf numFmtId="169" fontId="22" fillId="0" borderId="106" xfId="3" applyNumberFormat="1" applyFont="1" applyFill="1" applyBorder="1" applyAlignment="1">
      <alignment horizontal="center" vertical="center" wrapText="1"/>
    </xf>
    <xf numFmtId="49" fontId="18" fillId="7" borderId="57" xfId="0" applyNumberFormat="1" applyFont="1" applyFill="1" applyBorder="1" applyAlignment="1">
      <alignment horizontal="left" vertical="top" wrapText="1"/>
    </xf>
    <xf numFmtId="49" fontId="18" fillId="7" borderId="0" xfId="0" applyNumberFormat="1" applyFont="1" applyFill="1" applyBorder="1" applyAlignment="1">
      <alignment horizontal="left" vertical="top" wrapText="1"/>
    </xf>
    <xf numFmtId="49" fontId="21" fillId="7" borderId="57" xfId="0" applyNumberFormat="1" applyFont="1" applyFill="1" applyBorder="1" applyAlignment="1">
      <alignment horizontal="left" vertical="center" wrapText="1"/>
    </xf>
    <xf numFmtId="49" fontId="21" fillId="7" borderId="0" xfId="0" applyNumberFormat="1" applyFont="1" applyFill="1" applyBorder="1" applyAlignment="1">
      <alignment horizontal="left" vertical="center" wrapText="1"/>
    </xf>
    <xf numFmtId="0" fontId="21" fillId="7" borderId="57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left" vertical="center" wrapText="1"/>
    </xf>
    <xf numFmtId="49" fontId="21" fillId="7" borderId="57" xfId="0" applyNumberFormat="1" applyFont="1" applyFill="1" applyBorder="1" applyAlignment="1">
      <alignment horizontal="justify" vertical="top" wrapText="1"/>
    </xf>
    <xf numFmtId="0" fontId="20" fillId="7" borderId="0" xfId="0" applyFont="1" applyFill="1" applyBorder="1" applyAlignment="1">
      <alignment horizontal="justify" vertical="top"/>
    </xf>
    <xf numFmtId="167" fontId="22" fillId="7" borderId="44" xfId="3" applyNumberFormat="1" applyFont="1" applyFill="1" applyBorder="1" applyAlignment="1">
      <alignment horizontal="right" vertical="center"/>
    </xf>
    <xf numFmtId="0" fontId="20" fillId="7" borderId="57" xfId="0" applyFont="1" applyFill="1" applyBorder="1" applyAlignment="1">
      <alignment horizontal="left" vertical="center" wrapText="1"/>
    </xf>
    <xf numFmtId="0" fontId="20" fillId="7" borderId="0" xfId="0" applyFont="1" applyFill="1" applyBorder="1" applyAlignment="1">
      <alignment horizontal="left" vertical="center" wrapText="1"/>
    </xf>
    <xf numFmtId="0" fontId="20" fillId="7" borderId="57" xfId="0" applyFont="1" applyFill="1" applyBorder="1" applyAlignment="1">
      <alignment horizontal="center" vertical="top"/>
    </xf>
    <xf numFmtId="0" fontId="20" fillId="7" borderId="0" xfId="0" applyFont="1" applyFill="1" applyBorder="1" applyAlignment="1">
      <alignment horizontal="center" vertical="top"/>
    </xf>
    <xf numFmtId="49" fontId="4" fillId="7" borderId="57" xfId="0" applyNumberFormat="1" applyFont="1" applyFill="1" applyBorder="1" applyAlignment="1" applyProtection="1">
      <alignment horizontal="justify" vertical="top" wrapText="1"/>
    </xf>
    <xf numFmtId="0" fontId="4" fillId="7" borderId="0" xfId="0" applyFont="1" applyFill="1" applyBorder="1" applyAlignment="1" applyProtection="1">
      <alignment horizontal="justify" vertical="top" wrapText="1"/>
    </xf>
    <xf numFmtId="0" fontId="4" fillId="7" borderId="0" xfId="0" applyFont="1" applyFill="1" applyBorder="1" applyAlignment="1">
      <alignment horizontal="justify" vertical="top" wrapText="1"/>
    </xf>
    <xf numFmtId="0" fontId="4" fillId="7" borderId="85" xfId="0" applyFont="1" applyFill="1" applyBorder="1" applyAlignment="1">
      <alignment horizontal="justify" vertical="top" wrapText="1"/>
    </xf>
    <xf numFmtId="49" fontId="4" fillId="7" borderId="57" xfId="0" applyNumberFormat="1" applyFont="1" applyFill="1" applyBorder="1" applyAlignment="1" applyProtection="1">
      <alignment horizontal="left" vertical="top" wrapText="1"/>
    </xf>
    <xf numFmtId="0" fontId="4" fillId="7" borderId="0" xfId="0" applyNumberFormat="1" applyFont="1" applyFill="1" applyBorder="1" applyAlignment="1" applyProtection="1">
      <alignment horizontal="left" vertical="top" wrapText="1"/>
    </xf>
    <xf numFmtId="0" fontId="5" fillId="7" borderId="0" xfId="0" applyNumberFormat="1" applyFont="1" applyFill="1" applyBorder="1" applyAlignment="1">
      <alignment horizontal="left" vertical="top" wrapText="1"/>
    </xf>
    <xf numFmtId="0" fontId="5" fillId="7" borderId="85" xfId="0" applyNumberFormat="1" applyFont="1" applyFill="1" applyBorder="1" applyAlignment="1">
      <alignment horizontal="left" vertical="top" wrapText="1"/>
    </xf>
    <xf numFmtId="49" fontId="4" fillId="7" borderId="95" xfId="0" applyNumberFormat="1" applyFont="1" applyFill="1" applyBorder="1" applyAlignment="1" applyProtection="1">
      <alignment horizontal="left" vertical="top"/>
    </xf>
    <xf numFmtId="49" fontId="4" fillId="7" borderId="77" xfId="0" applyNumberFormat="1" applyFont="1" applyFill="1" applyBorder="1" applyAlignment="1" applyProtection="1">
      <alignment horizontal="left" vertical="top"/>
    </xf>
    <xf numFmtId="49" fontId="4" fillId="7" borderId="96" xfId="0" applyNumberFormat="1" applyFont="1" applyFill="1" applyBorder="1" applyAlignment="1" applyProtection="1">
      <alignment horizontal="left" vertical="top"/>
    </xf>
    <xf numFmtId="0" fontId="4" fillId="7" borderId="57" xfId="0" applyNumberFormat="1" applyFont="1" applyFill="1" applyBorder="1" applyAlignment="1" applyProtection="1">
      <alignment horizontal="left" vertical="top"/>
    </xf>
    <xf numFmtId="0" fontId="4" fillId="7" borderId="0" xfId="0" applyNumberFormat="1" applyFont="1" applyFill="1" applyBorder="1" applyAlignment="1" applyProtection="1">
      <alignment horizontal="left" vertical="top"/>
    </xf>
    <xf numFmtId="0" fontId="5" fillId="7" borderId="0" xfId="0" applyNumberFormat="1" applyFont="1" applyFill="1" applyBorder="1" applyAlignment="1">
      <alignment horizontal="left" vertical="top"/>
    </xf>
    <xf numFmtId="0" fontId="5" fillId="7" borderId="85" xfId="0" applyNumberFormat="1" applyFont="1" applyFill="1" applyBorder="1" applyAlignment="1">
      <alignment horizontal="left" vertical="top"/>
    </xf>
    <xf numFmtId="0" fontId="5" fillId="7" borderId="4" xfId="0" applyFont="1" applyFill="1" applyBorder="1" applyAlignment="1" applyProtection="1">
      <alignment horizontal="left" vertical="top"/>
    </xf>
    <xf numFmtId="0" fontId="5" fillId="7" borderId="5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top"/>
    </xf>
    <xf numFmtId="0" fontId="5" fillId="0" borderId="35" xfId="0" applyFont="1" applyFill="1" applyBorder="1" applyAlignment="1" applyProtection="1">
      <alignment horizontal="left" vertical="top"/>
    </xf>
    <xf numFmtId="0" fontId="6" fillId="7" borderId="10" xfId="0" applyFont="1" applyFill="1" applyBorder="1" applyAlignment="1" applyProtection="1">
      <alignment horizontal="center" vertical="center"/>
    </xf>
    <xf numFmtId="0" fontId="6" fillId="7" borderId="12" xfId="0" applyFont="1" applyFill="1" applyBorder="1" applyAlignment="1" applyProtection="1">
      <alignment horizontal="center" vertical="center"/>
    </xf>
    <xf numFmtId="0" fontId="6" fillId="7" borderId="11" xfId="0" applyFont="1" applyFill="1" applyBorder="1" applyAlignment="1" applyProtection="1">
      <alignment horizontal="center" vertical="center"/>
    </xf>
    <xf numFmtId="0" fontId="6" fillId="7" borderId="8" xfId="0" applyFont="1" applyFill="1" applyBorder="1" applyAlignment="1" applyProtection="1">
      <alignment horizontal="center" vertical="center"/>
    </xf>
    <xf numFmtId="0" fontId="6" fillId="7" borderId="15" xfId="0" applyFont="1" applyFill="1" applyBorder="1" applyAlignment="1" applyProtection="1">
      <alignment horizontal="center" vertical="center" wrapText="1"/>
    </xf>
    <xf numFmtId="0" fontId="6" fillId="7" borderId="49" xfId="0" applyFont="1" applyFill="1" applyBorder="1" applyAlignment="1" applyProtection="1">
      <alignment horizontal="center" vertical="center" wrapText="1"/>
    </xf>
    <xf numFmtId="0" fontId="6" fillId="7" borderId="50" xfId="0" applyFont="1" applyFill="1" applyBorder="1" applyAlignment="1" applyProtection="1">
      <alignment horizontal="center" vertical="center" wrapText="1"/>
    </xf>
    <xf numFmtId="0" fontId="6" fillId="7" borderId="51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52" xfId="0" applyFont="1" applyFill="1" applyBorder="1" applyAlignment="1" applyProtection="1">
      <alignment horizontal="center" vertical="center" wrapText="1"/>
    </xf>
    <xf numFmtId="0" fontId="14" fillId="7" borderId="46" xfId="0" applyFont="1" applyFill="1" applyBorder="1" applyAlignment="1" applyProtection="1">
      <alignment horizontal="center" vertical="top" wrapText="1"/>
    </xf>
    <xf numFmtId="0" fontId="14" fillId="7" borderId="47" xfId="0" applyFont="1" applyFill="1" applyBorder="1" applyAlignment="1" applyProtection="1">
      <alignment horizontal="center" vertical="top" wrapText="1"/>
    </xf>
    <xf numFmtId="0" fontId="14" fillId="7" borderId="48" xfId="0" applyFont="1" applyFill="1" applyBorder="1" applyAlignment="1" applyProtection="1">
      <alignment horizontal="center" vertical="top" wrapText="1"/>
    </xf>
    <xf numFmtId="0" fontId="5" fillId="7" borderId="2" xfId="0" applyFont="1" applyFill="1" applyBorder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 vertical="top" wrapText="1"/>
    </xf>
    <xf numFmtId="0" fontId="5" fillId="7" borderId="34" xfId="0" applyFont="1" applyFill="1" applyBorder="1" applyAlignment="1" applyProtection="1">
      <alignment horizontal="center" vertical="top" wrapText="1"/>
    </xf>
    <xf numFmtId="0" fontId="4" fillId="0" borderId="5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164" fontId="5" fillId="0" borderId="54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5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6" xfId="1" applyNumberFormat="1" applyFont="1" applyFill="1" applyBorder="1" applyAlignment="1" applyProtection="1">
      <alignment horizontal="center" vertical="center" wrapText="1"/>
      <protection locked="0"/>
    </xf>
    <xf numFmtId="43" fontId="11" fillId="0" borderId="57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43" fontId="5" fillId="0" borderId="2" xfId="1" applyFont="1" applyFill="1" applyBorder="1" applyAlignment="1" applyProtection="1">
      <alignment horizontal="center" vertical="center" wrapText="1"/>
    </xf>
    <xf numFmtId="43" fontId="5" fillId="0" borderId="1" xfId="1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left" vertical="center" wrapText="1"/>
    </xf>
    <xf numFmtId="0" fontId="5" fillId="0" borderId="59" xfId="0" applyFont="1" applyFill="1" applyBorder="1" applyAlignment="1" applyProtection="1">
      <alignment horizontal="left" vertical="center" wrapText="1"/>
    </xf>
    <xf numFmtId="164" fontId="5" fillId="0" borderId="6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6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62" xfId="1" applyNumberFormat="1" applyFont="1" applyFill="1" applyBorder="1" applyAlignment="1" applyProtection="1">
      <alignment horizontal="center" vertical="center" wrapText="1"/>
      <protection locked="0"/>
    </xf>
    <xf numFmtId="43" fontId="5" fillId="0" borderId="34" xfId="1" applyFont="1" applyFill="1" applyBorder="1" applyAlignment="1" applyProtection="1">
      <alignment horizontal="center" vertical="center" wrapText="1"/>
    </xf>
    <xf numFmtId="43" fontId="5" fillId="0" borderId="35" xfId="1" applyFont="1" applyFill="1" applyBorder="1" applyAlignment="1" applyProtection="1">
      <alignment horizontal="center" vertical="center" wrapText="1"/>
    </xf>
    <xf numFmtId="43" fontId="5" fillId="0" borderId="36" xfId="1" applyFont="1" applyFill="1" applyBorder="1" applyAlignment="1" applyProtection="1">
      <alignment horizontal="center" vertical="center" wrapText="1"/>
    </xf>
    <xf numFmtId="43" fontId="5" fillId="0" borderId="3" xfId="1" applyFont="1" applyFill="1" applyBorder="1" applyAlignment="1" applyProtection="1">
      <alignment horizontal="center" vertical="center" wrapText="1"/>
    </xf>
    <xf numFmtId="43" fontId="5" fillId="0" borderId="0" xfId="1" applyFont="1" applyFill="1" applyBorder="1" applyAlignment="1" applyProtection="1">
      <alignment horizontal="center" vertical="center" wrapText="1"/>
    </xf>
    <xf numFmtId="43" fontId="5" fillId="0" borderId="45" xfId="1" applyFont="1" applyFill="1" applyBorder="1" applyAlignment="1" applyProtection="1">
      <alignment horizontal="center" vertical="center" wrapText="1"/>
    </xf>
    <xf numFmtId="0" fontId="6" fillId="7" borderId="39" xfId="0" applyFont="1" applyFill="1" applyBorder="1" applyAlignment="1" applyProtection="1">
      <alignment horizontal="center" vertical="center" wrapText="1"/>
    </xf>
    <xf numFmtId="0" fontId="6" fillId="7" borderId="40" xfId="0" applyFont="1" applyFill="1" applyBorder="1" applyAlignment="1" applyProtection="1">
      <alignment horizontal="center" vertical="center" wrapText="1"/>
    </xf>
    <xf numFmtId="0" fontId="6" fillId="7" borderId="63" xfId="0" applyFont="1" applyFill="1" applyBorder="1" applyAlignment="1" applyProtection="1">
      <alignment horizontal="center" vertical="center" wrapText="1"/>
    </xf>
    <xf numFmtId="164" fontId="6" fillId="7" borderId="7" xfId="1" applyNumberFormat="1" applyFont="1" applyFill="1" applyBorder="1" applyAlignment="1" applyProtection="1">
      <alignment horizontal="center" vertical="center" wrapText="1"/>
    </xf>
    <xf numFmtId="164" fontId="6" fillId="7" borderId="6" xfId="1" applyNumberFormat="1" applyFont="1" applyFill="1" applyBorder="1" applyAlignment="1" applyProtection="1">
      <alignment horizontal="center" vertical="center" wrapText="1"/>
    </xf>
    <xf numFmtId="164" fontId="6" fillId="7" borderId="42" xfId="1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45" xfId="0" applyFont="1" applyBorder="1" applyAlignment="1" applyProtection="1">
      <alignment horizontal="center" vertical="top" wrapText="1"/>
    </xf>
    <xf numFmtId="0" fontId="4" fillId="0" borderId="64" xfId="0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</xf>
    <xf numFmtId="164" fontId="5" fillId="0" borderId="65" xfId="1" applyNumberFormat="1" applyFont="1" applyFill="1" applyBorder="1" applyAlignment="1" applyProtection="1">
      <alignment horizontal="center" vertical="center" wrapText="1"/>
    </xf>
    <xf numFmtId="164" fontId="5" fillId="0" borderId="66" xfId="1" applyNumberFormat="1" applyFont="1" applyFill="1" applyBorder="1" applyAlignment="1" applyProtection="1">
      <alignment horizontal="center" vertical="center" wrapText="1"/>
    </xf>
    <xf numFmtId="164" fontId="5" fillId="0" borderId="67" xfId="1" applyNumberFormat="1" applyFont="1" applyFill="1" applyBorder="1" applyAlignment="1" applyProtection="1">
      <alignment horizontal="center" vertical="center" wrapText="1"/>
    </xf>
    <xf numFmtId="0" fontId="5" fillId="2" borderId="58" xfId="0" applyFont="1" applyFill="1" applyBorder="1" applyAlignment="1" applyProtection="1">
      <alignment horizontal="center" vertical="top" wrapText="1"/>
    </xf>
    <xf numFmtId="0" fontId="5" fillId="2" borderId="59" xfId="0" applyFont="1" applyFill="1" applyBorder="1" applyAlignment="1" applyProtection="1">
      <alignment horizontal="center" vertical="top" wrapText="1"/>
    </xf>
    <xf numFmtId="0" fontId="5" fillId="2" borderId="46" xfId="0" applyFont="1" applyFill="1" applyBorder="1" applyAlignment="1" applyProtection="1">
      <alignment horizontal="center" vertical="top" wrapText="1"/>
    </xf>
    <xf numFmtId="0" fontId="5" fillId="2" borderId="47" xfId="0" applyFont="1" applyFill="1" applyBorder="1" applyAlignment="1" applyProtection="1">
      <alignment horizontal="center" vertical="top" wrapText="1"/>
    </xf>
    <xf numFmtId="0" fontId="5" fillId="2" borderId="48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43" fontId="5" fillId="0" borderId="35" xfId="1" applyNumberFormat="1" applyFont="1" applyFill="1" applyBorder="1" applyAlignment="1" applyProtection="1">
      <alignment horizontal="center" vertical="center" wrapText="1"/>
    </xf>
    <xf numFmtId="43" fontId="5" fillId="0" borderId="68" xfId="1" applyNumberFormat="1" applyFont="1" applyFill="1" applyBorder="1" applyAlignment="1" applyProtection="1">
      <alignment horizontal="center" vertical="center" wrapText="1"/>
    </xf>
    <xf numFmtId="43" fontId="11" fillId="0" borderId="69" xfId="1" applyNumberFormat="1" applyFont="1" applyFill="1" applyBorder="1" applyAlignment="1" applyProtection="1">
      <alignment horizontal="center" vertical="center" wrapText="1"/>
    </xf>
    <xf numFmtId="43" fontId="11" fillId="0" borderId="70" xfId="1" applyNumberFormat="1" applyFont="1" applyFill="1" applyBorder="1" applyAlignment="1" applyProtection="1">
      <alignment horizontal="center" vertical="center" wrapText="1"/>
    </xf>
    <xf numFmtId="0" fontId="15" fillId="0" borderId="71" xfId="0" applyFont="1" applyBorder="1" applyAlignment="1" applyProtection="1">
      <alignment horizontal="center" vertical="top"/>
    </xf>
    <xf numFmtId="0" fontId="15" fillId="0" borderId="72" xfId="0" applyFont="1" applyBorder="1" applyAlignment="1" applyProtection="1">
      <alignment horizontal="center" vertical="top"/>
    </xf>
    <xf numFmtId="0" fontId="15" fillId="0" borderId="91" xfId="0" applyFont="1" applyFill="1" applyBorder="1" applyAlignment="1" applyProtection="1">
      <alignment horizontal="center" vertical="top"/>
      <protection locked="0"/>
    </xf>
    <xf numFmtId="0" fontId="15" fillId="0" borderId="59" xfId="0" applyFont="1" applyFill="1" applyBorder="1" applyAlignment="1" applyProtection="1">
      <alignment horizontal="center" vertical="top"/>
      <protection locked="0"/>
    </xf>
    <xf numFmtId="0" fontId="15" fillId="0" borderId="87" xfId="0" applyFont="1" applyFill="1" applyBorder="1" applyAlignment="1" applyProtection="1">
      <alignment horizontal="center" vertical="top"/>
      <protection locked="0"/>
    </xf>
    <xf numFmtId="0" fontId="15" fillId="0" borderId="4" xfId="0" applyFont="1" applyBorder="1" applyAlignment="1" applyProtection="1">
      <alignment horizontal="center" vertical="top"/>
    </xf>
    <xf numFmtId="0" fontId="15" fillId="0" borderId="5" xfId="0" applyFont="1" applyBorder="1" applyAlignment="1" applyProtection="1">
      <alignment horizontal="center" vertical="top"/>
    </xf>
    <xf numFmtId="0" fontId="15" fillId="0" borderId="1" xfId="0" applyFont="1" applyFill="1" applyBorder="1" applyAlignment="1" applyProtection="1">
      <alignment horizontal="center" vertical="top" wrapText="1"/>
    </xf>
    <xf numFmtId="0" fontId="15" fillId="0" borderId="34" xfId="0" applyFont="1" applyFill="1" applyBorder="1" applyAlignment="1" applyProtection="1">
      <alignment horizontal="center" vertical="top" wrapText="1"/>
    </xf>
    <xf numFmtId="0" fontId="6" fillId="0" borderId="14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45" xfId="0" applyFont="1" applyFill="1" applyBorder="1" applyAlignment="1" applyProtection="1">
      <alignment horizontal="center" vertical="top"/>
    </xf>
    <xf numFmtId="0" fontId="14" fillId="0" borderId="14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14" fillId="0" borderId="45" xfId="0" applyFont="1" applyBorder="1" applyAlignment="1" applyProtection="1">
      <alignment horizontal="center" vertical="top" wrapText="1"/>
    </xf>
    <xf numFmtId="0" fontId="11" fillId="0" borderId="14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1" fillId="0" borderId="45" xfId="0" applyFont="1" applyFill="1" applyBorder="1" applyAlignment="1" applyProtection="1">
      <alignment horizontal="center" vertical="top" wrapText="1"/>
    </xf>
    <xf numFmtId="0" fontId="5" fillId="5" borderId="0" xfId="0" applyFont="1" applyFill="1" applyBorder="1" applyAlignment="1" applyProtection="1">
      <alignment horizontal="center" vertical="top"/>
    </xf>
    <xf numFmtId="0" fontId="16" fillId="0" borderId="2" xfId="0" applyFont="1" applyFill="1" applyBorder="1" applyAlignment="1" applyProtection="1">
      <alignment horizontal="center" vertical="top"/>
      <protection locked="0"/>
    </xf>
    <xf numFmtId="0" fontId="16" fillId="0" borderId="1" xfId="0" applyFont="1" applyFill="1" applyBorder="1" applyAlignment="1" applyProtection="1">
      <alignment horizontal="center" vertical="top"/>
      <protection locked="0"/>
    </xf>
    <xf numFmtId="14" fontId="15" fillId="0" borderId="1" xfId="0" applyNumberFormat="1" applyFont="1" applyFill="1" applyBorder="1" applyAlignment="1" applyProtection="1">
      <alignment horizontal="center" vertical="top"/>
      <protection locked="0"/>
    </xf>
    <xf numFmtId="0" fontId="15" fillId="0" borderId="1" xfId="0" applyNumberFormat="1" applyFont="1" applyFill="1" applyBorder="1" applyAlignment="1" applyProtection="1">
      <alignment horizontal="center" vertical="top"/>
      <protection locked="0"/>
    </xf>
    <xf numFmtId="0" fontId="15" fillId="0" borderId="34" xfId="0" applyNumberFormat="1" applyFont="1" applyFill="1" applyBorder="1" applyAlignment="1" applyProtection="1">
      <alignment horizontal="center" vertical="top"/>
      <protection locked="0"/>
    </xf>
    <xf numFmtId="0" fontId="15" fillId="0" borderId="3" xfId="0" applyFont="1" applyBorder="1" applyAlignment="1" applyProtection="1">
      <alignment horizontal="center" vertical="top"/>
    </xf>
    <xf numFmtId="0" fontId="15" fillId="0" borderId="35" xfId="0" applyFont="1" applyBorder="1" applyAlignment="1" applyProtection="1">
      <alignment horizontal="center" vertical="top"/>
    </xf>
    <xf numFmtId="0" fontId="15" fillId="0" borderId="36" xfId="0" applyFont="1" applyBorder="1" applyAlignment="1" applyProtection="1">
      <alignment horizontal="center" vertical="top"/>
    </xf>
    <xf numFmtId="49" fontId="4" fillId="7" borderId="57" xfId="0" applyNumberFormat="1" applyFont="1" applyFill="1" applyBorder="1" applyAlignment="1">
      <alignment horizontal="left" vertical="top" wrapText="1"/>
    </xf>
    <xf numFmtId="49" fontId="4" fillId="7" borderId="0" xfId="0" applyNumberFormat="1" applyFont="1" applyFill="1" applyBorder="1" applyAlignment="1">
      <alignment horizontal="left" vertical="top" wrapText="1"/>
    </xf>
    <xf numFmtId="49" fontId="3" fillId="7" borderId="7" xfId="3" applyNumberFormat="1" applyFont="1" applyFill="1" applyBorder="1" applyAlignment="1">
      <alignment horizontal="center" vertical="center"/>
    </xf>
    <xf numFmtId="49" fontId="3" fillId="7" borderId="6" xfId="3" applyNumberFormat="1" applyFont="1" applyFill="1" applyBorder="1" applyAlignment="1">
      <alignment horizontal="center" vertical="center"/>
    </xf>
    <xf numFmtId="49" fontId="21" fillId="7" borderId="57" xfId="0" applyNumberFormat="1" applyFont="1" applyFill="1" applyBorder="1" applyAlignment="1">
      <alignment horizontal="left" vertical="top" wrapText="1"/>
    </xf>
    <xf numFmtId="0" fontId="21" fillId="7" borderId="0" xfId="0" applyNumberFormat="1" applyFont="1" applyFill="1" applyBorder="1" applyAlignment="1">
      <alignment horizontal="left" vertical="top" wrapText="1"/>
    </xf>
    <xf numFmtId="0" fontId="13" fillId="4" borderId="14" xfId="0" applyFont="1" applyFill="1" applyBorder="1" applyAlignment="1" applyProtection="1">
      <alignment horizontal="center" vertical="top" wrapText="1"/>
    </xf>
    <xf numFmtId="0" fontId="13" fillId="4" borderId="0" xfId="0" applyFont="1" applyFill="1" applyBorder="1" applyAlignment="1" applyProtection="1">
      <alignment horizontal="center" vertical="top" wrapText="1"/>
    </xf>
    <xf numFmtId="0" fontId="15" fillId="0" borderId="35" xfId="0" applyNumberFormat="1" applyFont="1" applyBorder="1" applyAlignment="1" applyProtection="1">
      <alignment horizontal="center" vertical="top"/>
    </xf>
    <xf numFmtId="0" fontId="15" fillId="0" borderId="36" xfId="0" applyNumberFormat="1" applyFont="1" applyBorder="1" applyAlignment="1" applyProtection="1">
      <alignment horizontal="center" vertical="top"/>
    </xf>
    <xf numFmtId="0" fontId="25" fillId="4" borderId="14" xfId="0" applyFont="1" applyFill="1" applyBorder="1" applyAlignment="1" applyProtection="1">
      <alignment horizontal="center" vertical="top" wrapText="1"/>
    </xf>
    <xf numFmtId="0" fontId="25" fillId="4" borderId="0" xfId="0" applyFont="1" applyFill="1" applyBorder="1" applyAlignment="1" applyProtection="1">
      <alignment horizontal="center" vertical="top" wrapText="1"/>
    </xf>
    <xf numFmtId="0" fontId="25" fillId="4" borderId="45" xfId="0" applyFont="1" applyFill="1" applyBorder="1" applyAlignment="1" applyProtection="1">
      <alignment horizontal="center" vertical="top" wrapText="1"/>
    </xf>
    <xf numFmtId="0" fontId="15" fillId="8" borderId="91" xfId="0" applyFont="1" applyFill="1" applyBorder="1" applyAlignment="1" applyProtection="1">
      <alignment horizontal="center" vertical="top"/>
      <protection locked="0"/>
    </xf>
    <xf numFmtId="0" fontId="15" fillId="8" borderId="59" xfId="0" applyFont="1" applyFill="1" applyBorder="1" applyAlignment="1" applyProtection="1">
      <alignment horizontal="center" vertical="top"/>
      <protection locked="0"/>
    </xf>
    <xf numFmtId="0" fontId="15" fillId="8" borderId="87" xfId="0" applyFont="1" applyFill="1" applyBorder="1" applyAlignment="1" applyProtection="1">
      <alignment horizontal="center" vertical="top"/>
      <protection locked="0"/>
    </xf>
    <xf numFmtId="0" fontId="21" fillId="7" borderId="57" xfId="0" applyNumberFormat="1" applyFont="1" applyFill="1" applyBorder="1" applyAlignment="1">
      <alignment horizontal="left" vertical="top" wrapText="1"/>
    </xf>
    <xf numFmtId="0" fontId="21" fillId="7" borderId="85" xfId="0" applyNumberFormat="1" applyFont="1" applyFill="1" applyBorder="1" applyAlignment="1">
      <alignment horizontal="left" vertical="top" wrapText="1"/>
    </xf>
    <xf numFmtId="14" fontId="15" fillId="0" borderId="34" xfId="0" applyNumberFormat="1" applyFont="1" applyFill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left" vertical="center"/>
      <protection hidden="1"/>
    </xf>
    <xf numFmtId="0" fontId="0" fillId="0" borderId="73" xfId="0" applyBorder="1" applyAlignment="1" applyProtection="1">
      <alignment horizontal="left" vertical="center"/>
      <protection hidden="1"/>
    </xf>
    <xf numFmtId="0" fontId="0" fillId="0" borderId="74" xfId="0" applyBorder="1" applyAlignment="1" applyProtection="1">
      <alignment horizontal="left" vertical="center"/>
      <protection hidden="1"/>
    </xf>
    <xf numFmtId="43" fontId="0" fillId="0" borderId="75" xfId="1" applyFont="1" applyBorder="1" applyAlignment="1">
      <alignment horizontal="center"/>
    </xf>
    <xf numFmtId="43" fontId="0" fillId="0" borderId="43" xfId="1" applyFont="1" applyBorder="1" applyAlignment="1">
      <alignment horizontal="center"/>
    </xf>
    <xf numFmtId="43" fontId="0" fillId="0" borderId="43" xfId="1" applyFont="1" applyBorder="1" applyAlignment="1"/>
    <xf numFmtId="43" fontId="0" fillId="0" borderId="76" xfId="1" applyFont="1" applyBorder="1" applyAlignment="1"/>
    <xf numFmtId="0" fontId="4" fillId="0" borderId="77" xfId="0" applyFont="1" applyBorder="1" applyAlignment="1">
      <alignment horizontal="center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73" xfId="0" applyFont="1" applyFill="1" applyBorder="1" applyAlignment="1" applyProtection="1">
      <alignment horizontal="left" vertical="center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63" xfId="0" applyBorder="1" applyAlignment="1" applyProtection="1">
      <alignment horizontal="left" vertical="center"/>
      <protection hidden="1"/>
    </xf>
    <xf numFmtId="43" fontId="0" fillId="0" borderId="78" xfId="1" applyFont="1" applyBorder="1" applyAlignment="1">
      <alignment horizontal="center"/>
    </xf>
    <xf numFmtId="43" fontId="0" fillId="0" borderId="44" xfId="1" applyFont="1" applyBorder="1" applyAlignment="1">
      <alignment horizontal="center"/>
    </xf>
    <xf numFmtId="43" fontId="0" fillId="0" borderId="44" xfId="1" applyFont="1" applyBorder="1" applyAlignment="1"/>
    <xf numFmtId="43" fontId="0" fillId="0" borderId="79" xfId="1" applyFont="1" applyBorder="1" applyAlignment="1"/>
    <xf numFmtId="0" fontId="4" fillId="2" borderId="15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43" fontId="0" fillId="0" borderId="80" xfId="1" applyFont="1" applyBorder="1" applyAlignment="1"/>
    <xf numFmtId="43" fontId="0" fillId="0" borderId="81" xfId="1" applyFont="1" applyBorder="1" applyAlignment="1"/>
    <xf numFmtId="0" fontId="0" fillId="0" borderId="19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83" xfId="0" applyBorder="1" applyAlignment="1">
      <alignment horizontal="left"/>
    </xf>
    <xf numFmtId="0" fontId="0" fillId="0" borderId="25" xfId="0" applyBorder="1" applyAlignment="1" applyProtection="1">
      <alignment horizontal="left" vertical="center"/>
      <protection hidden="1"/>
    </xf>
    <xf numFmtId="0" fontId="0" fillId="0" borderId="82" xfId="0" applyBorder="1" applyAlignment="1" applyProtection="1">
      <alignment horizontal="left" vertical="center"/>
      <protection hidden="1"/>
    </xf>
    <xf numFmtId="0" fontId="0" fillId="0" borderId="83" xfId="0" applyBorder="1" applyAlignment="1" applyProtection="1">
      <alignment horizontal="left" vertical="center"/>
      <protection hidden="1"/>
    </xf>
    <xf numFmtId="43" fontId="0" fillId="0" borderId="84" xfId="1" applyFont="1" applyBorder="1" applyAlignment="1">
      <alignment horizontal="center"/>
    </xf>
    <xf numFmtId="43" fontId="0" fillId="0" borderId="80" xfId="1" applyFont="1" applyBorder="1" applyAlignment="1">
      <alignment horizontal="center"/>
    </xf>
  </cellXfs>
  <cellStyles count="8">
    <cellStyle name="Moeda" xfId="2" builtinId="4"/>
    <cellStyle name="Normal" xfId="0" builtinId="0"/>
    <cellStyle name="Normal 16 2" xfId="4"/>
    <cellStyle name="Normal_Planilha de Preços Unitários 2000-2001" xfId="3"/>
    <cellStyle name="Porcentagem" xfId="7" builtinId="5"/>
    <cellStyle name="Porcentagem 3" xfId="5"/>
    <cellStyle name="Vírgula" xfId="1" builtinId="3"/>
    <cellStyle name="Vírgula 2" xfId="6"/>
  </cellStyles>
  <dxfs count="23"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strike val="0"/>
        <condense val="0"/>
        <extend val="0"/>
        <color indexed="16"/>
      </font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Plan4!$B$17" fmlaRange="Plan4!$C$19:$C$24" noThreeD="1" sel="1" val="0"/>
</file>

<file path=xl/ctrlProps/ctrlProp2.xml><?xml version="1.0" encoding="utf-8"?>
<formControlPr xmlns="http://schemas.microsoft.com/office/spreadsheetml/2009/9/main" objectType="Drop" dropLines="2" dropStyle="combo" dx="22" fmlaLink="Plan4!$B$26" fmlaRange="Plan4!$C$28:$I$29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345113</xdr:colOff>
      <xdr:row>0</xdr:row>
      <xdr:rowOff>143535</xdr:rowOff>
    </xdr:from>
    <xdr:to>
      <xdr:col>7</xdr:col>
      <xdr:colOff>123824</xdr:colOff>
      <xdr:row>0</xdr:row>
      <xdr:rowOff>971550</xdr:rowOff>
    </xdr:to>
    <xdr:grpSp>
      <xdr:nvGrpSpPr>
        <xdr:cNvPr id="11" name="Group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pSpPr>
          <a:grpSpLocks noChangeAspect="1"/>
        </xdr:cNvGrpSpPr>
      </xdr:nvGrpSpPr>
      <xdr:grpSpPr bwMode="auto">
        <a:xfrm>
          <a:off x="345113" y="143535"/>
          <a:ext cx="8703636" cy="828015"/>
          <a:chOff x="-154" y="-569"/>
          <a:chExt cx="749" cy="164"/>
        </a:xfrm>
      </xdr:grpSpPr>
      <xdr:pic>
        <xdr:nvPicPr>
          <xdr:cNvPr id="12" name="Picture 2" descr="BRASÃO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Text Box 3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Planejamento e Desenvolvimento Econômico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41413</xdr:colOff>
      <xdr:row>20</xdr:row>
      <xdr:rowOff>140339</xdr:rowOff>
    </xdr:from>
    <xdr:to>
      <xdr:col>18</xdr:col>
      <xdr:colOff>352010</xdr:colOff>
      <xdr:row>22</xdr:row>
      <xdr:rowOff>217714</xdr:rowOff>
    </xdr:to>
    <xdr:pic>
      <xdr:nvPicPr>
        <xdr:cNvPr id="11273" name="Picture 2">
          <a:extLst>
            <a:ext uri="{FF2B5EF4-FFF2-40B4-BE49-F238E27FC236}">
              <a16:creationId xmlns:a16="http://schemas.microsoft.com/office/drawing/2014/main" xmlns="" id="{00000000-0008-0000-01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9478" y="8091643"/>
          <a:ext cx="2596597" cy="83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100854</xdr:colOff>
      <xdr:row>0</xdr:row>
      <xdr:rowOff>100854</xdr:rowOff>
    </xdr:from>
    <xdr:to>
      <xdr:col>12</xdr:col>
      <xdr:colOff>248186</xdr:colOff>
      <xdr:row>0</xdr:row>
      <xdr:rowOff>928869</xdr:rowOff>
    </xdr:to>
    <xdr:grpSp>
      <xdr:nvGrpSpPr>
        <xdr:cNvPr id="14" name="Group 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pSpPr>
          <a:grpSpLocks noChangeAspect="1"/>
        </xdr:cNvGrpSpPr>
      </xdr:nvGrpSpPr>
      <xdr:grpSpPr bwMode="auto">
        <a:xfrm>
          <a:off x="107839" y="100219"/>
          <a:ext cx="6753042" cy="832460"/>
          <a:chOff x="-154" y="-569"/>
          <a:chExt cx="749" cy="164"/>
        </a:xfrm>
      </xdr:grpSpPr>
      <xdr:pic>
        <xdr:nvPicPr>
          <xdr:cNvPr id="15" name="Picture 2" descr="BRASÃO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Text Box 3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Planejamento e Desenvolvimento Econômico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38100</xdr:rowOff>
        </xdr:to>
        <xdr:sp macro="" textlink="">
          <xdr:nvSpPr>
            <xdr:cNvPr id="11265" name="Drop-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xmlns="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0</xdr:rowOff>
        </xdr:from>
        <xdr:to>
          <xdr:col>20</xdr:col>
          <xdr:colOff>0</xdr:colOff>
          <xdr:row>9</xdr:row>
          <xdr:rowOff>361950</xdr:rowOff>
        </xdr:to>
        <xdr:sp macro="" textlink="">
          <xdr:nvSpPr>
            <xdr:cNvPr id="11267" name="Drop-dow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xmlns="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3</xdr:col>
      <xdr:colOff>275080</xdr:colOff>
      <xdr:row>0</xdr:row>
      <xdr:rowOff>923265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pSpPr>
          <a:grpSpLocks noChangeAspect="1"/>
        </xdr:cNvGrpSpPr>
      </xdr:nvGrpSpPr>
      <xdr:grpSpPr bwMode="auto">
        <a:xfrm>
          <a:off x="85725" y="95250"/>
          <a:ext cx="7762875" cy="828015"/>
          <a:chOff x="-154" y="-569"/>
          <a:chExt cx="749" cy="164"/>
        </a:xfrm>
      </xdr:grpSpPr>
      <xdr:pic>
        <xdr:nvPicPr>
          <xdr:cNvPr id="9" name="Picture 2" descr="BRASÃO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3">
            <a:extLst>
              <a:ext uri="{FF2B5EF4-FFF2-40B4-BE49-F238E27FC236}">
                <a16:creationId xmlns:a16="http://schemas.microsoft.com/office/drawing/2014/main" xmlns="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Planejamento e Desenvolvimento Econômico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457199</xdr:colOff>
      <xdr:row>8</xdr:row>
      <xdr:rowOff>38100</xdr:rowOff>
    </xdr:from>
    <xdr:to>
      <xdr:col>17</xdr:col>
      <xdr:colOff>76200</xdr:colOff>
      <xdr:row>54</xdr:row>
      <xdr:rowOff>146282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8" t="2651" r="6003" b="19823"/>
        <a:stretch/>
      </xdr:blipFill>
      <xdr:spPr>
        <a:xfrm>
          <a:off x="1041399" y="2336800"/>
          <a:ext cx="7137401" cy="8871182"/>
        </a:xfrm>
        <a:prstGeom prst="rect">
          <a:avLst/>
        </a:prstGeom>
      </xdr:spPr>
    </xdr:pic>
    <xdr:clientData/>
  </xdr:twoCellAnchor>
  <xdr:twoCellAnchor>
    <xdr:from>
      <xdr:col>10</xdr:col>
      <xdr:colOff>110268</xdr:colOff>
      <xdr:row>52</xdr:row>
      <xdr:rowOff>136727</xdr:rowOff>
    </xdr:from>
    <xdr:to>
      <xdr:col>11</xdr:col>
      <xdr:colOff>26487</xdr:colOff>
      <xdr:row>54</xdr:row>
      <xdr:rowOff>12902</xdr:rowOff>
    </xdr:to>
    <xdr:sp macro="" textlink="">
      <xdr:nvSpPr>
        <xdr:cNvPr id="6" name="Seta para cima 5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/>
      </xdr:nvSpPr>
      <xdr:spPr>
        <a:xfrm>
          <a:off x="5545868" y="10817427"/>
          <a:ext cx="297219" cy="2571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24833</xdr:colOff>
      <xdr:row>52</xdr:row>
      <xdr:rowOff>104183</xdr:rowOff>
    </xdr:from>
    <xdr:to>
      <xdr:col>8</xdr:col>
      <xdr:colOff>320108</xdr:colOff>
      <xdr:row>53</xdr:row>
      <xdr:rowOff>170858</xdr:rowOff>
    </xdr:to>
    <xdr:sp macro="" textlink="">
      <xdr:nvSpPr>
        <xdr:cNvPr id="7" name="Seta para cima 6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4698433" y="10784883"/>
          <a:ext cx="295275" cy="2571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342900</xdr:colOff>
      <xdr:row>0</xdr:row>
      <xdr:rowOff>38100</xdr:rowOff>
    </xdr:from>
    <xdr:to>
      <xdr:col>1</xdr:col>
      <xdr:colOff>517845</xdr:colOff>
      <xdr:row>0</xdr:row>
      <xdr:rowOff>861131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5" y="38100"/>
          <a:ext cx="755970" cy="823031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0</xdr:row>
      <xdr:rowOff>152400</xdr:rowOff>
    </xdr:from>
    <xdr:to>
      <xdr:col>19</xdr:col>
      <xdr:colOff>114160</xdr:colOff>
      <xdr:row>0</xdr:row>
      <xdr:rowOff>920563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9525" y="152400"/>
          <a:ext cx="7181710" cy="768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ca&#231;&#227;o%20-%20PMSJ/Downloads/2017_PLANILHA%20encargos%20socia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- ENCARGOS MES"/>
      <sheetName val="Plan4"/>
      <sheetName val="ANEXO - ENCARGOS MES (2)"/>
    </sheetNames>
    <sheetDataSet>
      <sheetData sheetId="0" refreshError="1"/>
      <sheetData sheetId="1" refreshError="1">
        <row r="26">
          <cell r="B26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topLeftCell="B10" zoomScaleNormal="100" zoomScaleSheetLayoutView="100" workbookViewId="0">
      <selection activeCell="C16" sqref="C16"/>
    </sheetView>
  </sheetViews>
  <sheetFormatPr defaultColWidth="8.85546875" defaultRowHeight="15" x14ac:dyDescent="0.2"/>
  <cols>
    <col min="1" max="1" width="5.7109375" style="36" customWidth="1"/>
    <col min="2" max="2" width="12.5703125" style="107" bestFit="1" customWidth="1"/>
    <col min="3" max="3" width="70.5703125" style="104" customWidth="1"/>
    <col min="4" max="4" width="6.7109375" style="98" customWidth="1"/>
    <col min="5" max="5" width="9.85546875" style="95" customWidth="1"/>
    <col min="6" max="6" width="14.85546875" style="90" customWidth="1"/>
    <col min="7" max="7" width="13.5703125" style="87" customWidth="1"/>
    <col min="8" max="8" width="18.5703125" style="87" customWidth="1"/>
    <col min="9" max="9" width="17.28515625" style="25" bestFit="1" customWidth="1"/>
    <col min="10" max="10" width="12.140625" style="25" bestFit="1" customWidth="1"/>
    <col min="11" max="11" width="13.140625" style="25" bestFit="1" customWidth="1"/>
    <col min="12" max="16384" width="8.85546875" style="25"/>
  </cols>
  <sheetData>
    <row r="1" spans="1:11" ht="80.099999999999994" customHeight="1" thickBot="1" x14ac:dyDescent="0.25">
      <c r="A1" s="34"/>
      <c r="B1" s="106"/>
      <c r="C1" s="102"/>
      <c r="D1" s="96"/>
      <c r="E1" s="94"/>
      <c r="F1" s="85"/>
      <c r="G1" s="85"/>
      <c r="H1" s="85"/>
    </row>
    <row r="2" spans="1:11" ht="18" x14ac:dyDescent="0.2">
      <c r="A2" s="171"/>
      <c r="B2" s="172"/>
      <c r="C2" s="173"/>
      <c r="D2" s="174"/>
      <c r="E2" s="175"/>
      <c r="F2" s="176"/>
      <c r="G2" s="176"/>
      <c r="H2" s="176"/>
      <c r="I2" s="177"/>
      <c r="J2" s="178"/>
    </row>
    <row r="3" spans="1:11" ht="18" x14ac:dyDescent="0.2">
      <c r="A3" s="367" t="s">
        <v>73</v>
      </c>
      <c r="B3" s="368"/>
      <c r="C3" s="368"/>
      <c r="D3" s="179"/>
      <c r="E3" s="180"/>
      <c r="F3" s="181"/>
      <c r="G3" s="181" t="s">
        <v>58</v>
      </c>
      <c r="H3" s="181"/>
      <c r="I3" s="182"/>
      <c r="J3" s="183"/>
    </row>
    <row r="4" spans="1:11" ht="5.0999999999999996" customHeight="1" x14ac:dyDescent="0.2">
      <c r="A4" s="184"/>
      <c r="B4" s="185"/>
      <c r="C4" s="186"/>
      <c r="D4" s="187"/>
      <c r="E4" s="180"/>
      <c r="F4" s="181"/>
      <c r="G4" s="188"/>
      <c r="H4" s="188"/>
      <c r="I4" s="182"/>
      <c r="J4" s="183"/>
    </row>
    <row r="5" spans="1:11" ht="15" customHeight="1" x14ac:dyDescent="0.2">
      <c r="A5" s="371" t="s">
        <v>89</v>
      </c>
      <c r="B5" s="372"/>
      <c r="C5" s="372"/>
      <c r="D5" s="187"/>
      <c r="E5" s="180"/>
      <c r="F5" s="181"/>
      <c r="G5" s="188"/>
      <c r="H5" s="188"/>
      <c r="I5" s="182"/>
      <c r="J5" s="183"/>
    </row>
    <row r="6" spans="1:11" ht="15" customHeight="1" x14ac:dyDescent="0.2">
      <c r="A6" s="373" t="s">
        <v>104</v>
      </c>
      <c r="B6" s="374"/>
      <c r="C6" s="374"/>
      <c r="D6" s="374"/>
      <c r="E6" s="374"/>
      <c r="F6" s="374"/>
      <c r="G6" s="374"/>
      <c r="H6" s="374"/>
      <c r="I6" s="182"/>
      <c r="J6" s="183"/>
    </row>
    <row r="7" spans="1:11" ht="15" customHeight="1" x14ac:dyDescent="0.2">
      <c r="A7" s="369" t="s">
        <v>105</v>
      </c>
      <c r="B7" s="370"/>
      <c r="C7" s="370"/>
      <c r="D7" s="370"/>
      <c r="E7" s="370"/>
      <c r="F7" s="370"/>
      <c r="G7" s="370"/>
      <c r="H7" s="370"/>
      <c r="I7" s="182"/>
      <c r="J7" s="183"/>
    </row>
    <row r="8" spans="1:11" ht="15" customHeight="1" x14ac:dyDescent="0.2">
      <c r="A8" s="378" t="s">
        <v>114</v>
      </c>
      <c r="B8" s="379"/>
      <c r="C8" s="379"/>
      <c r="D8" s="189"/>
      <c r="E8" s="189">
        <f>'ANEXO 02-BDI'!F22/100</f>
        <v>0.25</v>
      </c>
      <c r="F8" s="190"/>
      <c r="G8" s="190"/>
      <c r="H8" s="188"/>
      <c r="I8" s="182"/>
      <c r="J8" s="183"/>
    </row>
    <row r="9" spans="1:11" ht="15" customHeight="1" x14ac:dyDescent="0.2">
      <c r="A9" s="376" t="s">
        <v>44</v>
      </c>
      <c r="B9" s="377"/>
      <c r="C9" s="377"/>
      <c r="D9" s="377"/>
      <c r="E9" s="377"/>
      <c r="F9" s="377"/>
      <c r="G9" s="377"/>
      <c r="H9" s="377"/>
      <c r="I9" s="182"/>
      <c r="J9" s="183"/>
    </row>
    <row r="10" spans="1:11" ht="15" customHeight="1" x14ac:dyDescent="0.2">
      <c r="A10" s="376" t="s">
        <v>123</v>
      </c>
      <c r="B10" s="377"/>
      <c r="C10" s="377"/>
      <c r="D10" s="377"/>
      <c r="E10" s="377"/>
      <c r="F10" s="377"/>
      <c r="G10" s="377"/>
      <c r="H10" s="377"/>
      <c r="I10" s="182"/>
      <c r="J10" s="183"/>
    </row>
    <row r="11" spans="1:11" ht="15" customHeight="1" x14ac:dyDescent="0.2">
      <c r="A11" s="376" t="s">
        <v>124</v>
      </c>
      <c r="B11" s="377"/>
      <c r="C11" s="377"/>
      <c r="D11" s="377"/>
      <c r="E11" s="377"/>
      <c r="F11" s="377"/>
      <c r="G11" s="377"/>
      <c r="H11" s="377"/>
      <c r="I11" s="182"/>
      <c r="J11" s="183"/>
    </row>
    <row r="12" spans="1:11" ht="15" customHeight="1" x14ac:dyDescent="0.2">
      <c r="A12" s="376" t="s">
        <v>92</v>
      </c>
      <c r="B12" s="377"/>
      <c r="C12" s="377"/>
      <c r="D12" s="377"/>
      <c r="E12" s="377"/>
      <c r="F12" s="377"/>
      <c r="G12" s="377"/>
      <c r="H12" s="377"/>
      <c r="I12" s="182"/>
      <c r="J12" s="183"/>
    </row>
    <row r="13" spans="1:11" ht="15" customHeight="1" thickBot="1" x14ac:dyDescent="0.25">
      <c r="A13" s="191"/>
      <c r="B13" s="192"/>
      <c r="C13" s="193"/>
      <c r="D13" s="194"/>
      <c r="E13" s="195"/>
      <c r="F13" s="196"/>
      <c r="G13" s="197"/>
      <c r="H13" s="197"/>
      <c r="I13" s="182"/>
      <c r="J13" s="183"/>
    </row>
    <row r="14" spans="1:11" s="39" customFormat="1" ht="39" thickBot="1" x14ac:dyDescent="0.25">
      <c r="A14" s="198" t="s">
        <v>45</v>
      </c>
      <c r="B14" s="199" t="s">
        <v>48</v>
      </c>
      <c r="C14" s="200" t="s">
        <v>49</v>
      </c>
      <c r="D14" s="200" t="s">
        <v>50</v>
      </c>
      <c r="E14" s="201" t="s">
        <v>46</v>
      </c>
      <c r="F14" s="202" t="s">
        <v>51</v>
      </c>
      <c r="G14" s="202" t="s">
        <v>52</v>
      </c>
      <c r="H14" s="203" t="s">
        <v>53</v>
      </c>
      <c r="I14" s="204" t="s">
        <v>99</v>
      </c>
      <c r="J14" s="205" t="s">
        <v>100</v>
      </c>
    </row>
    <row r="15" spans="1:11" s="39" customFormat="1" ht="12.75" x14ac:dyDescent="0.2">
      <c r="A15" s="124">
        <v>1</v>
      </c>
      <c r="B15" s="125"/>
      <c r="C15" s="125" t="s">
        <v>106</v>
      </c>
      <c r="D15" s="125"/>
      <c r="E15" s="126"/>
      <c r="F15" s="127"/>
      <c r="G15" s="127"/>
      <c r="H15" s="128"/>
      <c r="I15" s="141"/>
      <c r="J15" s="140"/>
    </row>
    <row r="16" spans="1:11" s="39" customFormat="1" ht="14.25" customHeight="1" x14ac:dyDescent="0.2">
      <c r="A16" s="120" t="s">
        <v>90</v>
      </c>
      <c r="B16" s="161">
        <v>99814</v>
      </c>
      <c r="C16" s="156" t="s">
        <v>111</v>
      </c>
      <c r="D16" s="83" t="s">
        <v>80</v>
      </c>
      <c r="E16" s="84">
        <v>745</v>
      </c>
      <c r="F16" s="160">
        <v>1.54</v>
      </c>
      <c r="G16" s="131">
        <f t="shared" ref="G16" si="0">(F16*$E$8)+F16</f>
        <v>1.93</v>
      </c>
      <c r="H16" s="132">
        <f t="shared" ref="H16" si="1">E16*G16</f>
        <v>1437.85</v>
      </c>
      <c r="I16" s="142">
        <f t="shared" ref="I16" si="2">(H16*65%)</f>
        <v>934.6</v>
      </c>
      <c r="J16" s="137">
        <f t="shared" ref="J16" si="3">(H16*35%)</f>
        <v>503.25</v>
      </c>
      <c r="K16" s="136">
        <f t="shared" ref="K16" si="4">(J16+I16)</f>
        <v>1437.85</v>
      </c>
    </row>
    <row r="17" spans="1:11" s="39" customFormat="1" ht="17.25" customHeight="1" x14ac:dyDescent="0.2">
      <c r="A17" s="120" t="s">
        <v>97</v>
      </c>
      <c r="B17" s="159">
        <v>6085</v>
      </c>
      <c r="C17" s="364" t="s">
        <v>107</v>
      </c>
      <c r="D17" s="83" t="s">
        <v>108</v>
      </c>
      <c r="E17" s="84">
        <v>90</v>
      </c>
      <c r="F17" s="160">
        <v>6.11</v>
      </c>
      <c r="G17" s="131">
        <f t="shared" ref="G17" si="5">(F17*$E$8)+F17</f>
        <v>7.64</v>
      </c>
      <c r="H17" s="132">
        <f>E17*G17</f>
        <v>687.6</v>
      </c>
      <c r="I17" s="142">
        <v>0</v>
      </c>
      <c r="J17" s="137">
        <f>H17</f>
        <v>687.6</v>
      </c>
      <c r="K17" s="136">
        <f>(J17+I17)</f>
        <v>687.6</v>
      </c>
    </row>
    <row r="18" spans="1:11" s="39" customFormat="1" ht="23.1" customHeight="1" x14ac:dyDescent="0.2">
      <c r="A18" s="120" t="s">
        <v>98</v>
      </c>
      <c r="B18" s="159">
        <v>95305</v>
      </c>
      <c r="C18" s="364" t="s">
        <v>109</v>
      </c>
      <c r="D18" s="83" t="s">
        <v>80</v>
      </c>
      <c r="E18" s="84">
        <v>370</v>
      </c>
      <c r="F18" s="160">
        <v>14.02</v>
      </c>
      <c r="G18" s="131">
        <f t="shared" ref="G18:G19" si="6">(F18*$E$8)+F18</f>
        <v>17.53</v>
      </c>
      <c r="H18" s="132">
        <f t="shared" ref="H18:H19" si="7">E18*G18</f>
        <v>6486.1</v>
      </c>
      <c r="I18" s="142">
        <f t="shared" ref="I18:I19" si="8">(H18*65%)</f>
        <v>4215.97</v>
      </c>
      <c r="J18" s="137">
        <f t="shared" ref="J18:J19" si="9">(H18*35%)</f>
        <v>2270.14</v>
      </c>
      <c r="K18" s="136">
        <f t="shared" ref="K18:K24" si="10">(J18+I18)</f>
        <v>6486.11</v>
      </c>
    </row>
    <row r="19" spans="1:11" s="39" customFormat="1" ht="24.75" customHeight="1" x14ac:dyDescent="0.2">
      <c r="A19" s="120" t="s">
        <v>102</v>
      </c>
      <c r="B19" s="161">
        <v>88489</v>
      </c>
      <c r="C19" s="156" t="s">
        <v>110</v>
      </c>
      <c r="D19" s="83" t="s">
        <v>80</v>
      </c>
      <c r="E19" s="84">
        <v>480</v>
      </c>
      <c r="F19" s="160">
        <v>13.48</v>
      </c>
      <c r="G19" s="131">
        <f t="shared" si="6"/>
        <v>16.850000000000001</v>
      </c>
      <c r="H19" s="132">
        <f t="shared" si="7"/>
        <v>8088</v>
      </c>
      <c r="I19" s="142">
        <f t="shared" si="8"/>
        <v>5257.2</v>
      </c>
      <c r="J19" s="137">
        <f t="shared" si="9"/>
        <v>2830.8</v>
      </c>
      <c r="K19" s="136">
        <f t="shared" si="10"/>
        <v>8088</v>
      </c>
    </row>
    <row r="20" spans="1:11" s="39" customFormat="1" ht="14.25" customHeight="1" x14ac:dyDescent="0.2">
      <c r="A20" s="120"/>
      <c r="B20" s="159"/>
      <c r="C20" s="119" t="s">
        <v>54</v>
      </c>
      <c r="D20" s="114"/>
      <c r="E20" s="115"/>
      <c r="F20" s="162"/>
      <c r="G20" s="116"/>
      <c r="H20" s="121">
        <f>SUM(H16:H19)</f>
        <v>16699.55</v>
      </c>
      <c r="I20" s="143">
        <f>SUM(I16:I19)</f>
        <v>10407.77</v>
      </c>
      <c r="J20" s="139">
        <f>SUM(J16:J19)</f>
        <v>6291.79</v>
      </c>
      <c r="K20" s="136">
        <f t="shared" si="10"/>
        <v>16699.560000000001</v>
      </c>
    </row>
    <row r="21" spans="1:11" s="170" customFormat="1" ht="15" customHeight="1" thickBot="1" x14ac:dyDescent="0.25">
      <c r="A21" s="148" t="s">
        <v>113</v>
      </c>
      <c r="B21" s="163"/>
      <c r="C21" s="135" t="s">
        <v>86</v>
      </c>
      <c r="D21" s="134"/>
      <c r="E21" s="149"/>
      <c r="F21" s="164"/>
      <c r="G21" s="150"/>
      <c r="H21" s="151"/>
      <c r="I21" s="272"/>
      <c r="J21" s="273"/>
      <c r="K21" s="169">
        <f t="shared" si="10"/>
        <v>0</v>
      </c>
    </row>
    <row r="22" spans="1:11" s="40" customFormat="1" ht="27" customHeight="1" x14ac:dyDescent="0.2">
      <c r="A22" s="133" t="s">
        <v>101</v>
      </c>
      <c r="B22" s="161">
        <v>94228</v>
      </c>
      <c r="C22" s="156" t="s">
        <v>112</v>
      </c>
      <c r="D22" s="157" t="s">
        <v>87</v>
      </c>
      <c r="E22" s="158">
        <v>40</v>
      </c>
      <c r="F22" s="165">
        <v>85.33</v>
      </c>
      <c r="G22" s="146">
        <f t="shared" ref="G22:G23" si="11">(F22*$E$8)+F22</f>
        <v>106.66</v>
      </c>
      <c r="H22" s="147">
        <f t="shared" ref="H22:H23" si="12">E22*G22</f>
        <v>4266.3999999999996</v>
      </c>
      <c r="I22" s="270">
        <f t="shared" ref="I22:I23" si="13">(H22*65%)</f>
        <v>2773.16</v>
      </c>
      <c r="J22" s="271">
        <f t="shared" ref="J22:J23" si="14">(H22*35%)</f>
        <v>1493.24</v>
      </c>
      <c r="K22" s="136">
        <f t="shared" si="10"/>
        <v>4266.3999999999996</v>
      </c>
    </row>
    <row r="23" spans="1:11" s="40" customFormat="1" ht="27" customHeight="1" x14ac:dyDescent="0.2">
      <c r="A23" s="353" t="s">
        <v>120</v>
      </c>
      <c r="B23" s="354">
        <v>100327</v>
      </c>
      <c r="C23" s="355" t="s">
        <v>122</v>
      </c>
      <c r="D23" s="356" t="s">
        <v>87</v>
      </c>
      <c r="E23" s="357">
        <v>74</v>
      </c>
      <c r="F23" s="162">
        <v>55.54</v>
      </c>
      <c r="G23" s="146">
        <f t="shared" si="11"/>
        <v>69.430000000000007</v>
      </c>
      <c r="H23" s="147">
        <f t="shared" si="12"/>
        <v>5137.82</v>
      </c>
      <c r="I23" s="270">
        <f t="shared" si="13"/>
        <v>3339.58</v>
      </c>
      <c r="J23" s="271">
        <f t="shared" si="14"/>
        <v>1798.24</v>
      </c>
      <c r="K23" s="136"/>
    </row>
    <row r="24" spans="1:11" s="112" customFormat="1" ht="14.25" customHeight="1" x14ac:dyDescent="0.2">
      <c r="A24" s="122"/>
      <c r="B24" s="166"/>
      <c r="C24" s="119" t="s">
        <v>54</v>
      </c>
      <c r="D24" s="114"/>
      <c r="E24" s="115"/>
      <c r="F24" s="162"/>
      <c r="G24" s="116"/>
      <c r="H24" s="262">
        <f>SUM(H22:H23)</f>
        <v>9404.2199999999993</v>
      </c>
      <c r="I24" s="143">
        <f>SUM(I22:I23)</f>
        <v>6112.74</v>
      </c>
      <c r="J24" s="139">
        <f>SUM(J22:J23)</f>
        <v>3291.48</v>
      </c>
      <c r="K24" s="136">
        <f t="shared" si="10"/>
        <v>9404.2199999999993</v>
      </c>
    </row>
    <row r="25" spans="1:11" s="71" customFormat="1" ht="13.5" thickBot="1" x14ac:dyDescent="0.25">
      <c r="A25" s="264"/>
      <c r="B25" s="265"/>
      <c r="C25" s="266"/>
      <c r="D25" s="267"/>
      <c r="E25" s="268"/>
      <c r="F25" s="375" t="s">
        <v>55</v>
      </c>
      <c r="G25" s="375"/>
      <c r="H25" s="269">
        <f>H20+H24</f>
        <v>26103.77</v>
      </c>
      <c r="I25" s="144">
        <f>I20+I24</f>
        <v>16520.509999999998</v>
      </c>
      <c r="J25" s="138">
        <f>J20+J24</f>
        <v>9583.27</v>
      </c>
      <c r="K25" s="136">
        <f t="shared" ref="K25" si="15">(J25+I25)</f>
        <v>26103.78</v>
      </c>
    </row>
    <row r="26" spans="1:11" s="40" customFormat="1" x14ac:dyDescent="0.2">
      <c r="A26" s="263" t="s">
        <v>91</v>
      </c>
      <c r="B26" s="145">
        <v>44312</v>
      </c>
      <c r="C26" s="109" t="s">
        <v>47</v>
      </c>
      <c r="D26" s="97"/>
      <c r="E26" s="91"/>
      <c r="F26" s="88" t="s">
        <v>56</v>
      </c>
      <c r="G26" s="88"/>
      <c r="H26" s="86"/>
      <c r="K26" s="136"/>
    </row>
    <row r="27" spans="1:11" s="31" customFormat="1" x14ac:dyDescent="0.2">
      <c r="A27" s="105"/>
      <c r="B27" s="99"/>
      <c r="C27" s="109"/>
      <c r="D27" s="97"/>
      <c r="E27" s="91"/>
      <c r="F27" s="88"/>
      <c r="G27" s="88"/>
      <c r="H27" s="86"/>
    </row>
    <row r="28" spans="1:11" s="31" customFormat="1" x14ac:dyDescent="0.2">
      <c r="A28" s="105"/>
      <c r="B28" s="97"/>
      <c r="C28" s="108"/>
      <c r="D28" s="97"/>
      <c r="E28" s="92"/>
      <c r="F28" s="86"/>
      <c r="G28" s="86"/>
      <c r="H28" s="86"/>
    </row>
    <row r="29" spans="1:11" s="31" customFormat="1" ht="15.75" x14ac:dyDescent="0.2">
      <c r="A29" s="105"/>
      <c r="B29" s="100"/>
      <c r="C29" s="110" t="s">
        <v>84</v>
      </c>
      <c r="D29" s="97"/>
      <c r="E29" s="93"/>
      <c r="F29" s="89" t="s">
        <v>77</v>
      </c>
      <c r="G29" s="89"/>
      <c r="H29" s="86"/>
    </row>
    <row r="30" spans="1:11" s="31" customFormat="1" x14ac:dyDescent="0.2">
      <c r="A30" s="105"/>
      <c r="B30" s="101"/>
      <c r="C30" s="111" t="s">
        <v>76</v>
      </c>
      <c r="D30" s="97"/>
      <c r="E30" s="91"/>
      <c r="F30" s="88" t="s">
        <v>78</v>
      </c>
      <c r="G30" s="88"/>
      <c r="H30" s="86"/>
    </row>
    <row r="31" spans="1:11" s="31" customFormat="1" x14ac:dyDescent="0.2">
      <c r="A31" s="105"/>
      <c r="B31" s="101"/>
      <c r="C31" s="111" t="s">
        <v>60</v>
      </c>
      <c r="D31" s="97"/>
      <c r="E31" s="91"/>
      <c r="F31" s="88" t="s">
        <v>81</v>
      </c>
      <c r="G31" s="88"/>
      <c r="H31" s="86"/>
    </row>
    <row r="32" spans="1:11" s="31" customFormat="1" x14ac:dyDescent="0.2">
      <c r="A32" s="274"/>
      <c r="B32" s="275"/>
      <c r="C32" s="276"/>
      <c r="D32" s="277"/>
      <c r="E32" s="278"/>
      <c r="F32" s="87"/>
      <c r="G32" s="87"/>
      <c r="H32" s="87"/>
      <c r="I32" s="87"/>
      <c r="J32" s="87"/>
    </row>
    <row r="33" spans="1:8" s="31" customFormat="1" x14ac:dyDescent="0.2">
      <c r="A33" s="36"/>
      <c r="B33" s="107"/>
      <c r="C33" s="104"/>
      <c r="D33" s="98"/>
      <c r="E33" s="95"/>
      <c r="F33" s="90"/>
      <c r="G33" s="87"/>
      <c r="H33" s="87"/>
    </row>
    <row r="34" spans="1:8" s="31" customFormat="1" x14ac:dyDescent="0.2">
      <c r="A34" s="36"/>
      <c r="B34" s="107"/>
      <c r="C34" s="104"/>
      <c r="D34" s="98"/>
      <c r="E34" s="95"/>
      <c r="F34" s="90"/>
      <c r="G34" s="87"/>
      <c r="H34" s="87"/>
    </row>
    <row r="35" spans="1:8" ht="399.95" customHeight="1" x14ac:dyDescent="0.2"/>
  </sheetData>
  <mergeCells count="10">
    <mergeCell ref="A3:C3"/>
    <mergeCell ref="A7:H7"/>
    <mergeCell ref="A5:C5"/>
    <mergeCell ref="A6:H6"/>
    <mergeCell ref="F25:G25"/>
    <mergeCell ref="A9:H9"/>
    <mergeCell ref="A10:H10"/>
    <mergeCell ref="A11:H11"/>
    <mergeCell ref="A12:H12"/>
    <mergeCell ref="A8:C8"/>
  </mergeCells>
  <pageMargins left="0.23622047244094488" right="0.23622047244094488" top="0.39370078740157483" bottom="0.3543307086614173" header="0.31496062992125984" footer="0.31496062992125984"/>
  <pageSetup paperSize="9" scale="80" orientation="landscape" r:id="rId1"/>
  <headerFooter>
    <oddHeader>&amp;RPágina 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9"/>
  <sheetViews>
    <sheetView showGridLines="0" topLeftCell="A16" zoomScale="75" zoomScaleNormal="75" zoomScaleSheetLayoutView="70" workbookViewId="0">
      <selection activeCell="F22" sqref="F22:H22"/>
    </sheetView>
  </sheetViews>
  <sheetFormatPr defaultColWidth="3.7109375" defaultRowHeight="15" x14ac:dyDescent="0.2"/>
  <cols>
    <col min="1" max="8" width="8.7109375" style="44" customWidth="1"/>
    <col min="9" max="20" width="5.7109375" style="44" customWidth="1"/>
    <col min="21" max="26" width="3.7109375" style="44" customWidth="1"/>
    <col min="27" max="27" width="10.85546875" style="44" hidden="1" customWidth="1"/>
    <col min="28" max="28" width="7" style="44" hidden="1" customWidth="1"/>
    <col min="29" max="16384" width="3.7109375" style="44"/>
  </cols>
  <sheetData>
    <row r="1" spans="1:41" ht="80.099999999999994" customHeight="1" thickBot="1" x14ac:dyDescent="0.25"/>
    <row r="2" spans="1:41" ht="18" x14ac:dyDescent="0.2">
      <c r="A2" s="224" t="s">
        <v>61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6"/>
    </row>
    <row r="3" spans="1:41" ht="18" x14ac:dyDescent="0.25">
      <c r="A3" s="227" t="s">
        <v>74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9"/>
    </row>
    <row r="4" spans="1:41" ht="5.0999999999999996" customHeight="1" x14ac:dyDescent="0.2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2"/>
      <c r="U4" s="45"/>
      <c r="V4" s="45"/>
      <c r="W4" s="45"/>
      <c r="X4" s="45"/>
      <c r="Y4" s="45"/>
    </row>
    <row r="5" spans="1:41" ht="15" customHeight="1" x14ac:dyDescent="0.2">
      <c r="A5" s="391" t="str">
        <f>'ANEXO 01-ORÇAMENTO'!A5:C5</f>
        <v>SOLICITANTE: SECRETARIA MUNICIPAL DE EDUCAÇÃO</v>
      </c>
      <c r="B5" s="392"/>
      <c r="C5" s="392"/>
      <c r="D5" s="392"/>
      <c r="E5" s="392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4"/>
      <c r="U5" s="45"/>
      <c r="V5" s="45"/>
      <c r="W5" s="45"/>
      <c r="X5" s="45"/>
      <c r="Y5" s="45"/>
    </row>
    <row r="6" spans="1:41" ht="15" customHeight="1" x14ac:dyDescent="0.2">
      <c r="A6" s="380" t="str">
        <f>'ANEXO 01-ORÇAMENTO'!A6</f>
        <v>OBJETO: SECRETARIA MUNICIPAL DE EDUCAÇÃO - SME</v>
      </c>
      <c r="B6" s="381"/>
      <c r="C6" s="381"/>
      <c r="D6" s="381"/>
      <c r="E6" s="381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3"/>
      <c r="U6" s="45"/>
      <c r="V6" s="45"/>
      <c r="W6" s="45"/>
      <c r="X6" s="45"/>
      <c r="Y6" s="45"/>
    </row>
    <row r="7" spans="1:41" ht="15" customHeight="1" x14ac:dyDescent="0.2">
      <c r="A7" s="384" t="str">
        <f>'ANEXO 01-ORÇAMENTO'!A7:C7</f>
        <v>LOCAL DA OBRA: Rua Rio Branco, 241, Centro</v>
      </c>
      <c r="B7" s="385"/>
      <c r="C7" s="385"/>
      <c r="D7" s="385"/>
      <c r="E7" s="385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7"/>
      <c r="U7" s="45"/>
      <c r="V7" s="45"/>
      <c r="W7" s="45"/>
      <c r="X7" s="45"/>
      <c r="Y7" s="45"/>
    </row>
    <row r="8" spans="1:41" ht="16.5" thickBot="1" x14ac:dyDescent="0.25">
      <c r="A8" s="388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90"/>
      <c r="U8" s="45"/>
      <c r="V8" s="45"/>
      <c r="W8" s="45"/>
      <c r="X8" s="45"/>
      <c r="Y8" s="45"/>
    </row>
    <row r="9" spans="1:41" ht="30" customHeight="1" x14ac:dyDescent="0.2">
      <c r="A9" s="395" t="s">
        <v>5</v>
      </c>
      <c r="B9" s="396"/>
      <c r="C9" s="396"/>
      <c r="D9" s="396"/>
      <c r="E9" s="396"/>
      <c r="F9" s="233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5"/>
      <c r="U9" s="45"/>
      <c r="V9" s="45"/>
      <c r="W9" s="45"/>
      <c r="X9" s="45"/>
      <c r="Y9" s="45"/>
    </row>
    <row r="10" spans="1:41" ht="30" customHeight="1" thickBot="1" x14ac:dyDescent="0.25">
      <c r="A10" s="397" t="s">
        <v>6</v>
      </c>
      <c r="B10" s="398"/>
      <c r="C10" s="398"/>
      <c r="D10" s="398"/>
      <c r="E10" s="398"/>
      <c r="F10" s="46"/>
      <c r="G10" s="47"/>
      <c r="H10" s="47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9"/>
      <c r="U10" s="45"/>
      <c r="V10" s="45"/>
      <c r="W10" s="45"/>
      <c r="X10" s="45"/>
      <c r="Y10" s="45"/>
    </row>
    <row r="11" spans="1:41" ht="60" customHeight="1" x14ac:dyDescent="0.2">
      <c r="A11" s="399" t="s">
        <v>7</v>
      </c>
      <c r="B11" s="400"/>
      <c r="C11" s="400"/>
      <c r="D11" s="400"/>
      <c r="E11" s="400"/>
      <c r="F11" s="403" t="s">
        <v>8</v>
      </c>
      <c r="G11" s="404"/>
      <c r="H11" s="405"/>
      <c r="I11" s="50"/>
      <c r="J11" s="50"/>
      <c r="K11" s="51"/>
      <c r="L11" s="409" t="s">
        <v>9</v>
      </c>
      <c r="M11" s="410"/>
      <c r="N11" s="410"/>
      <c r="O11" s="410"/>
      <c r="P11" s="410"/>
      <c r="Q11" s="410"/>
      <c r="R11" s="410"/>
      <c r="S11" s="410"/>
      <c r="T11" s="411"/>
      <c r="U11" s="52"/>
      <c r="V11" s="52"/>
      <c r="W11" s="52"/>
      <c r="X11" s="52"/>
      <c r="Y11" s="52"/>
      <c r="Z11" s="52"/>
      <c r="AA11" s="52"/>
      <c r="AB11" s="52"/>
      <c r="AC11" s="70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</row>
    <row r="12" spans="1:41" ht="21.75" customHeight="1" x14ac:dyDescent="0.2">
      <c r="A12" s="401"/>
      <c r="B12" s="402"/>
      <c r="C12" s="402"/>
      <c r="D12" s="402"/>
      <c r="E12" s="402"/>
      <c r="F12" s="406"/>
      <c r="G12" s="407"/>
      <c r="H12" s="408"/>
      <c r="I12" s="50"/>
      <c r="J12" s="50"/>
      <c r="K12" s="51"/>
      <c r="L12" s="412" t="s">
        <v>10</v>
      </c>
      <c r="M12" s="413"/>
      <c r="N12" s="413"/>
      <c r="O12" s="413" t="s">
        <v>11</v>
      </c>
      <c r="P12" s="413"/>
      <c r="Q12" s="413"/>
      <c r="R12" s="413" t="s">
        <v>12</v>
      </c>
      <c r="S12" s="413"/>
      <c r="T12" s="414"/>
      <c r="W12" s="45"/>
      <c r="X12" s="45"/>
      <c r="Y12" s="45"/>
      <c r="Z12" s="45"/>
    </row>
    <row r="13" spans="1:41" s="64" customFormat="1" ht="30" customHeight="1" x14ac:dyDescent="0.2">
      <c r="A13" s="424" t="s">
        <v>63</v>
      </c>
      <c r="B13" s="425"/>
      <c r="C13" s="425"/>
      <c r="D13" s="425"/>
      <c r="E13" s="425"/>
      <c r="F13" s="426">
        <v>5.26</v>
      </c>
      <c r="G13" s="427"/>
      <c r="H13" s="428"/>
      <c r="I13" s="420" t="str">
        <f>IF(F13&lt;L13," Atenção",IF(F13&gt;R13,"Atenção","OK"))</f>
        <v>OK</v>
      </c>
      <c r="J13" s="421"/>
      <c r="K13" s="63"/>
      <c r="L13" s="422">
        <f>CHOOSE(Plan4!$B$17,Plan4!C6,Plan4!D6,Plan4!E6,Plan4!F6,Plan4!G6,Plan4!H6)</f>
        <v>3</v>
      </c>
      <c r="M13" s="423"/>
      <c r="N13" s="423"/>
      <c r="O13" s="423">
        <f>CHOOSE(Plan4!$B$17,Plan4!I6,Plan4!J6,Plan4!K6,Plan4!L6,Plan4!M6,Plan4!N6)</f>
        <v>4</v>
      </c>
      <c r="P13" s="423"/>
      <c r="Q13" s="423"/>
      <c r="R13" s="423">
        <f>CHOOSE(Plan4!$B$17,Plan4!O6,Plan4!P6,Plan4!Q6,Plan4!R6,Plan4!S6,Plan4!T6)</f>
        <v>5.5</v>
      </c>
      <c r="S13" s="423"/>
      <c r="T13" s="429"/>
      <c r="W13" s="65"/>
      <c r="X13" s="65"/>
      <c r="Y13" s="65"/>
      <c r="Z13" s="65"/>
    </row>
    <row r="14" spans="1:41" s="64" customFormat="1" ht="30" customHeight="1" x14ac:dyDescent="0.2">
      <c r="A14" s="415" t="s">
        <v>64</v>
      </c>
      <c r="B14" s="416"/>
      <c r="C14" s="416"/>
      <c r="D14" s="416"/>
      <c r="E14" s="416"/>
      <c r="F14" s="417">
        <v>0.8</v>
      </c>
      <c r="G14" s="418"/>
      <c r="H14" s="419"/>
      <c r="I14" s="420" t="str">
        <f t="shared" ref="I14:I20" si="0">IF(F14&lt;L14," Atenção",IF(F14&gt;R14,"Atenção","OK"))</f>
        <v>OK</v>
      </c>
      <c r="J14" s="421"/>
      <c r="K14" s="63"/>
      <c r="L14" s="422">
        <f>CHOOSE(Plan4!$B$17,Plan4!C7,Plan4!D7,Plan4!E7,Plan4!F7,Plan4!G7,Plan4!H7)</f>
        <v>0.8</v>
      </c>
      <c r="M14" s="423"/>
      <c r="N14" s="423"/>
      <c r="O14" s="423">
        <f>CHOOSE(Plan4!$B$17,Plan4!I7,Plan4!J7,Plan4!K7,Plan4!L7,Plan4!M7,Plan4!N7)</f>
        <v>0.8</v>
      </c>
      <c r="P14" s="423"/>
      <c r="Q14" s="423"/>
      <c r="R14" s="423">
        <f>CHOOSE(Plan4!$B$17,Plan4!O7,Plan4!P7,Plan4!Q7,Plan4!R7,Plan4!S7,Plan4!T7)</f>
        <v>1</v>
      </c>
      <c r="S14" s="423"/>
      <c r="T14" s="429"/>
      <c r="W14" s="65"/>
      <c r="X14" s="65"/>
      <c r="Y14" s="65"/>
      <c r="Z14" s="65"/>
    </row>
    <row r="15" spans="1:41" s="64" customFormat="1" ht="30" customHeight="1" x14ac:dyDescent="0.2">
      <c r="A15" s="415" t="s">
        <v>65</v>
      </c>
      <c r="B15" s="416"/>
      <c r="C15" s="416"/>
      <c r="D15" s="416"/>
      <c r="E15" s="416"/>
      <c r="F15" s="417">
        <v>1.27</v>
      </c>
      <c r="G15" s="418"/>
      <c r="H15" s="419"/>
      <c r="I15" s="420" t="str">
        <f t="shared" si="0"/>
        <v>OK</v>
      </c>
      <c r="J15" s="421"/>
      <c r="K15" s="63"/>
      <c r="L15" s="422">
        <f>CHOOSE(Plan4!$B$17,Plan4!C8,Plan4!D8,Plan4!E8,Plan4!F8,Plan4!G8,Plan4!H8)</f>
        <v>0.97</v>
      </c>
      <c r="M15" s="423"/>
      <c r="N15" s="423"/>
      <c r="O15" s="423">
        <f>CHOOSE(Plan4!$B$17,Plan4!I8,Plan4!J8,Plan4!K8,Plan4!L8,Plan4!M8,Plan4!N8)</f>
        <v>1.27</v>
      </c>
      <c r="P15" s="423"/>
      <c r="Q15" s="423"/>
      <c r="R15" s="423">
        <f>CHOOSE(Plan4!$B$17,Plan4!O8,Plan4!P8,Plan4!Q8,Plan4!R8,Plan4!S8,Plan4!T8)</f>
        <v>1.27</v>
      </c>
      <c r="S15" s="423"/>
      <c r="T15" s="429"/>
      <c r="W15" s="65"/>
      <c r="X15" s="65"/>
      <c r="Y15" s="65"/>
      <c r="Z15" s="65"/>
    </row>
    <row r="16" spans="1:41" s="64" customFormat="1" ht="30" customHeight="1" x14ac:dyDescent="0.2">
      <c r="A16" s="415" t="s">
        <v>66</v>
      </c>
      <c r="B16" s="416"/>
      <c r="C16" s="416"/>
      <c r="D16" s="416"/>
      <c r="E16" s="416"/>
      <c r="F16" s="417">
        <v>1.23</v>
      </c>
      <c r="G16" s="418"/>
      <c r="H16" s="419"/>
      <c r="I16" s="420" t="str">
        <f t="shared" si="0"/>
        <v>OK</v>
      </c>
      <c r="J16" s="421"/>
      <c r="K16" s="63"/>
      <c r="L16" s="422">
        <f>CHOOSE(Plan4!$B$17,Plan4!C9,Plan4!D9,Plan4!E9,Plan4!F9,Plan4!G9,Plan4!H9)</f>
        <v>0.59</v>
      </c>
      <c r="M16" s="423"/>
      <c r="N16" s="423"/>
      <c r="O16" s="423">
        <f>CHOOSE(Plan4!$B$17,Plan4!I9,Plan4!J9,Plan4!K9,Plan4!L9,Plan4!M9,Plan4!N9)</f>
        <v>1.23</v>
      </c>
      <c r="P16" s="423"/>
      <c r="Q16" s="423"/>
      <c r="R16" s="423">
        <f>CHOOSE(Plan4!$B$17,Plan4!O9,Plan4!P9,Plan4!Q9,Plan4!R9,Plan4!S9,Plan4!T9)</f>
        <v>1.39</v>
      </c>
      <c r="S16" s="423"/>
      <c r="T16" s="429"/>
      <c r="W16" s="65"/>
      <c r="X16" s="65"/>
      <c r="Y16" s="65"/>
      <c r="Z16" s="65"/>
    </row>
    <row r="17" spans="1:26" s="64" customFormat="1" ht="30" customHeight="1" x14ac:dyDescent="0.2">
      <c r="A17" s="415" t="s">
        <v>67</v>
      </c>
      <c r="B17" s="416"/>
      <c r="C17" s="416"/>
      <c r="D17" s="416"/>
      <c r="E17" s="416"/>
      <c r="F17" s="417">
        <v>7.4</v>
      </c>
      <c r="G17" s="418"/>
      <c r="H17" s="419"/>
      <c r="I17" s="420" t="str">
        <f t="shared" si="0"/>
        <v>OK</v>
      </c>
      <c r="J17" s="421"/>
      <c r="K17" s="63"/>
      <c r="L17" s="422">
        <f>CHOOSE(Plan4!$B$17,Plan4!C10,Plan4!D10,Plan4!E10,Plan4!F10,Plan4!G10,Plan4!H10)</f>
        <v>6.16</v>
      </c>
      <c r="M17" s="423"/>
      <c r="N17" s="423"/>
      <c r="O17" s="423">
        <f>CHOOSE(Plan4!$B$17,Plan4!I10,Plan4!J10,Plan4!K10,Plan4!L10,Plan4!M10,Plan4!N10)</f>
        <v>7.4</v>
      </c>
      <c r="P17" s="423"/>
      <c r="Q17" s="423"/>
      <c r="R17" s="423">
        <f>CHOOSE(Plan4!$B$17,Plan4!O10,Plan4!P10,Plan4!Q10,Plan4!R10,Plan4!S10,Plan4!T10)</f>
        <v>8.9600000000000009</v>
      </c>
      <c r="S17" s="423"/>
      <c r="T17" s="429"/>
      <c r="W17" s="65"/>
      <c r="X17" s="65"/>
      <c r="Y17" s="65"/>
      <c r="Z17" s="65"/>
    </row>
    <row r="18" spans="1:26" s="64" customFormat="1" ht="30" customHeight="1" x14ac:dyDescent="0.2">
      <c r="A18" s="415" t="s">
        <v>68</v>
      </c>
      <c r="B18" s="416"/>
      <c r="C18" s="416"/>
      <c r="D18" s="416"/>
      <c r="E18" s="416"/>
      <c r="F18" s="417">
        <v>0.65</v>
      </c>
      <c r="G18" s="418"/>
      <c r="H18" s="419"/>
      <c r="I18" s="420" t="str">
        <f t="shared" si="0"/>
        <v>OK</v>
      </c>
      <c r="J18" s="421"/>
      <c r="K18" s="63"/>
      <c r="L18" s="422">
        <f>CHOOSE(Plan4!$B$17,Plan4!C11,Plan4!D11,Plan4!E11,Plan4!F11,Plan4!G11,Plan4!H11)</f>
        <v>0.65</v>
      </c>
      <c r="M18" s="423"/>
      <c r="N18" s="423"/>
      <c r="O18" s="423">
        <f>CHOOSE(Plan4!$B$17,Plan4!I11,Plan4!J11,Plan4!K11,Plan4!L11,Plan4!M11,Plan4!N11)</f>
        <v>0.65</v>
      </c>
      <c r="P18" s="423"/>
      <c r="Q18" s="423"/>
      <c r="R18" s="423">
        <f>CHOOSE(Plan4!$B$17,Plan4!O11,Plan4!P11,Plan4!Q11,Plan4!R11,Plan4!S11,Plan4!T11)</f>
        <v>0.65</v>
      </c>
      <c r="S18" s="423"/>
      <c r="T18" s="429"/>
      <c r="U18" s="66"/>
      <c r="V18" s="66"/>
      <c r="W18" s="65"/>
      <c r="X18" s="65"/>
      <c r="Y18" s="65"/>
      <c r="Z18" s="65"/>
    </row>
    <row r="19" spans="1:26" s="64" customFormat="1" ht="30" customHeight="1" x14ac:dyDescent="0.2">
      <c r="A19" s="415" t="s">
        <v>69</v>
      </c>
      <c r="B19" s="416"/>
      <c r="C19" s="416"/>
      <c r="D19" s="416"/>
      <c r="E19" s="416"/>
      <c r="F19" s="417">
        <v>3</v>
      </c>
      <c r="G19" s="418"/>
      <c r="H19" s="419"/>
      <c r="I19" s="420" t="str">
        <f t="shared" si="0"/>
        <v>OK</v>
      </c>
      <c r="J19" s="421"/>
      <c r="K19" s="63"/>
      <c r="L19" s="422">
        <f>CHOOSE(Plan4!$B$17,Plan4!C12,Plan4!D12,Plan4!E12,Plan4!F12,Plan4!G12,Plan4!H12)</f>
        <v>3</v>
      </c>
      <c r="M19" s="423"/>
      <c r="N19" s="423"/>
      <c r="O19" s="423">
        <f>CHOOSE(Plan4!$B$17,Plan4!I12,Plan4!J12,Plan4!K12,Plan4!L12,Plan4!M12,Plan4!N12)</f>
        <v>3</v>
      </c>
      <c r="P19" s="423"/>
      <c r="Q19" s="423"/>
      <c r="R19" s="423">
        <f>CHOOSE(Plan4!$B$17,Plan4!O12,Plan4!P12,Plan4!Q12,Plan4!R12,Plan4!S12,Plan4!T12)</f>
        <v>3</v>
      </c>
      <c r="S19" s="423"/>
      <c r="T19" s="429"/>
      <c r="W19" s="65"/>
      <c r="X19" s="65"/>
      <c r="Y19" s="65"/>
      <c r="Z19" s="65"/>
    </row>
    <row r="20" spans="1:26" s="64" customFormat="1" ht="30" customHeight="1" x14ac:dyDescent="0.2">
      <c r="A20" s="415" t="s">
        <v>70</v>
      </c>
      <c r="B20" s="416"/>
      <c r="C20" s="416"/>
      <c r="D20" s="416"/>
      <c r="E20" s="416"/>
      <c r="F20" s="417">
        <v>3</v>
      </c>
      <c r="G20" s="418"/>
      <c r="H20" s="419"/>
      <c r="I20" s="420" t="str">
        <f t="shared" si="0"/>
        <v>OK</v>
      </c>
      <c r="J20" s="421"/>
      <c r="K20" s="63"/>
      <c r="L20" s="432">
        <f>CHOOSE(Plan4!$B$17,Plan4!C13,Plan4!D13,Plan4!E13,Plan4!F13,Plan4!G13,Plan4!H13)</f>
        <v>2</v>
      </c>
      <c r="M20" s="430"/>
      <c r="N20" s="430"/>
      <c r="O20" s="430">
        <f>CHOOSE(Plan4!$B$17,Plan4!I13,Plan4!J13,Plan4!K13,Plan4!L13,Plan4!M13,Plan4!N13)</f>
        <v>2</v>
      </c>
      <c r="P20" s="430"/>
      <c r="Q20" s="430"/>
      <c r="R20" s="430">
        <f>CHOOSE(Plan4!$B$17,Plan4!O13,Plan4!P13,Plan4!Q13,Plan4!R13,Plan4!S13,Plan4!T13)</f>
        <v>5</v>
      </c>
      <c r="S20" s="430"/>
      <c r="T20" s="431"/>
      <c r="W20" s="65"/>
      <c r="X20" s="65"/>
      <c r="Y20" s="65"/>
      <c r="Z20" s="65"/>
    </row>
    <row r="21" spans="1:26" s="64" customFormat="1" ht="30" customHeight="1" thickBot="1" x14ac:dyDescent="0.25">
      <c r="A21" s="444" t="s">
        <v>71</v>
      </c>
      <c r="B21" s="445"/>
      <c r="C21" s="445"/>
      <c r="D21" s="445"/>
      <c r="E21" s="445"/>
      <c r="F21" s="446">
        <v>0</v>
      </c>
      <c r="G21" s="447"/>
      <c r="H21" s="448"/>
      <c r="I21" s="67"/>
      <c r="J21" s="67"/>
      <c r="K21" s="63"/>
      <c r="L21" s="433"/>
      <c r="M21" s="433"/>
      <c r="N21" s="433"/>
      <c r="O21" s="433"/>
      <c r="P21" s="433"/>
      <c r="Q21" s="433"/>
      <c r="R21" s="433"/>
      <c r="S21" s="433"/>
      <c r="T21" s="434"/>
      <c r="W21" s="65"/>
      <c r="X21" s="65"/>
      <c r="Y21" s="65"/>
      <c r="Z21" s="65"/>
    </row>
    <row r="22" spans="1:26" s="65" customFormat="1" ht="30" customHeight="1" thickBot="1" x14ac:dyDescent="0.25">
      <c r="A22" s="435" t="s">
        <v>13</v>
      </c>
      <c r="B22" s="436"/>
      <c r="C22" s="436"/>
      <c r="D22" s="436"/>
      <c r="E22" s="437"/>
      <c r="F22" s="438">
        <f>TRUNC((((((1+F13/100+F14/100+F15/100)*(1+F16/100)*(1+F17/100))/(1-(F18/100+F19/100+F20/100+F21/100)))-1)*100),2)</f>
        <v>25</v>
      </c>
      <c r="G22" s="439"/>
      <c r="H22" s="440"/>
      <c r="I22" s="67"/>
      <c r="J22" s="67"/>
      <c r="K22" s="63"/>
      <c r="L22" s="68"/>
      <c r="M22" s="68"/>
      <c r="N22" s="68"/>
      <c r="O22" s="68"/>
      <c r="P22" s="68"/>
      <c r="Q22" s="68"/>
      <c r="R22" s="68"/>
      <c r="S22" s="68"/>
      <c r="T22" s="69"/>
    </row>
    <row r="23" spans="1:26" s="45" customFormat="1" ht="26.25" customHeight="1" x14ac:dyDescent="0.2">
      <c r="A23" s="57"/>
      <c r="B23" s="58"/>
      <c r="C23" s="58"/>
      <c r="D23" s="58"/>
      <c r="E23" s="58"/>
      <c r="F23" s="59"/>
      <c r="G23" s="59"/>
      <c r="H23" s="59"/>
      <c r="I23" s="50"/>
      <c r="J23" s="50"/>
      <c r="K23" s="51"/>
      <c r="L23" s="53"/>
      <c r="M23" s="53"/>
      <c r="N23" s="53"/>
      <c r="O23" s="53"/>
      <c r="P23" s="53"/>
      <c r="Q23" s="53"/>
      <c r="R23" s="53"/>
      <c r="S23" s="53"/>
      <c r="T23" s="54"/>
    </row>
    <row r="24" spans="1:26" s="45" customFormat="1" ht="15" customHeight="1" x14ac:dyDescent="0.2">
      <c r="A24" s="441" t="str">
        <f>IF(OR(I13&lt;&gt;"OK",I14&lt;&gt;"OK",I15&lt;&gt;"OK",I16&lt;&gt;"OK",I17&lt;&gt;"OK",I18&lt;&gt;"OK",I19&lt;&gt;"OK",I20&lt;&gt;"OK"),"Há parcela(s) componente(s) do BDI com valor(s) diferente(s) dos admitidos pelo Acórdão TCU Plenária 2622/2013.",".")</f>
        <v>.</v>
      </c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3"/>
    </row>
    <row r="25" spans="1:26" s="45" customFormat="1" ht="45" customHeight="1" x14ac:dyDescent="0.2">
      <c r="A25" s="449" t="s">
        <v>14</v>
      </c>
      <c r="B25" s="450"/>
      <c r="C25" s="450"/>
      <c r="D25" s="450"/>
      <c r="E25" s="450"/>
      <c r="F25" s="450"/>
      <c r="G25" s="450"/>
      <c r="H25" s="450"/>
      <c r="I25" s="55"/>
      <c r="J25" s="56"/>
      <c r="K25" s="51"/>
      <c r="L25" s="451" t="s">
        <v>79</v>
      </c>
      <c r="M25" s="452"/>
      <c r="N25" s="452"/>
      <c r="O25" s="452"/>
      <c r="P25" s="452"/>
      <c r="Q25" s="452"/>
      <c r="R25" s="452"/>
      <c r="S25" s="452"/>
      <c r="T25" s="453"/>
    </row>
    <row r="26" spans="1:26" s="62" customFormat="1" ht="60" customHeight="1" x14ac:dyDescent="0.2">
      <c r="A26" s="454" t="s">
        <v>72</v>
      </c>
      <c r="B26" s="455"/>
      <c r="C26" s="455"/>
      <c r="D26" s="455"/>
      <c r="E26" s="455"/>
      <c r="F26" s="456">
        <f>TRUNC(((((1+F13/100+F14/100+F15/100)*(1+F16/100)*(1+F17/100))/(1-(F18/100+F19/100+F20/100)))-1)*100,2)</f>
        <v>25</v>
      </c>
      <c r="G26" s="456"/>
      <c r="H26" s="457"/>
      <c r="I26" s="458" t="str">
        <f>IF(F26&lt;L26," Atenção",IF(F26&gt;R26,"Atenção","OK"))</f>
        <v>OK</v>
      </c>
      <c r="J26" s="459"/>
      <c r="K26" s="61"/>
      <c r="L26" s="432">
        <f>CHOOSE(Plan4!$B$17,Plan4!O19,Plan4!O20,Plan4!O21,Plan4!O22,Plan4!O23,Plan4!O24)</f>
        <v>20.34</v>
      </c>
      <c r="M26" s="430"/>
      <c r="N26" s="430"/>
      <c r="O26" s="430">
        <f>CHOOSE(Plan4!$B$17,Plan4!Q19,Plan4!Q20,Plan4!Q21,Plan4!Q22,Plan4!Q23,Plan4!Q24)</f>
        <v>22.12</v>
      </c>
      <c r="P26" s="430"/>
      <c r="Q26" s="430"/>
      <c r="R26" s="430">
        <f>CHOOSE(Plan4!$B$17,Plan4!S19,Plan4!S20,Plan4!S21,Plan4!S22,Plan4!S23,Plan4!S24)</f>
        <v>25</v>
      </c>
      <c r="S26" s="430"/>
      <c r="T26" s="431"/>
    </row>
    <row r="27" spans="1:26" s="45" customFormat="1" ht="15" customHeight="1" x14ac:dyDescent="0.2">
      <c r="A27" s="441" t="str">
        <f>IF(I26&lt;&gt;"OK", "O valor de BDI sem a desoneração está fora da faixa admitida no Acórdão TCU Plenária 2622/2013.",".")</f>
        <v>.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3"/>
    </row>
    <row r="28" spans="1:26" s="45" customFormat="1" ht="18" x14ac:dyDescent="0.2">
      <c r="A28" s="469" t="s">
        <v>0</v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1"/>
    </row>
    <row r="29" spans="1:26" s="45" customFormat="1" ht="181.5" customHeight="1" x14ac:dyDescent="0.2">
      <c r="A29" s="472" t="str">
        <f>"DECLARO que, de acordo com a legislação tributária do município de São Jerônimo, considerando a natureza da obra acima discriminada, para cálculo do valor de ISS a ser cobrado da empresa construtora, é aplicada a aliquota de "&amp;IF(F20="",0,F20)&amp;"% sobre o valor total da obra."&amp;""&amp;""&amp;"DECLARO que o percentual de encargos sociais utilizados no valor da mão-de-obra do orçamento são os encargos sociais praticados pelo SINAPI e/ou SICRO."&amp;""&amp;""&amp;"DECLARO que o orçamento da obra foi verificado com os custos nas duas possibilidades de CONTRIBUIÇÃO PREVIDENCIÁRIA e foi adotada a modalidade "&amp;IF(Plan4!B26=1,"COM DESONERAÇÃO"&amp;" por ser a mais adequada ao município "&amp;F5&amp;".",IF(Plan4!B26=2,"SEM DESONERAÇÃO","")&amp;" por ser a mais adequada ao município.")</f>
        <v>DECLARO que, de acordo com a legislação tributária do município de São Jerônimo, considerando a natureza da obra acima discriminada, para cálculo do valor de ISS a ser cobrado da empresa construtora, é aplicada a aliquota de 3% sobre o valor total da obra.DECLARO que o percentual de encargos sociais utilizados no valor da mão-de-obra do orçamento são os encargos sociais praticados pelo SINAPI e/ou SICRO.DECLARO que o orçamento da obra foi verificado com os custos nas duas possibilidades de CONTRIBUIÇÃO PREVIDENCIÁRIA e foi adotada a modalidade SEM DESONERAÇÃO por ser a mais adequada ao município.</v>
      </c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4"/>
    </row>
    <row r="30" spans="1:26" ht="15" customHeight="1" x14ac:dyDescent="0.2">
      <c r="A30" s="475" t="e">
        <f>IF(OR(#REF!=FALSE,#REF!=FALSE,#REF!=FALSE),("Atenção - Não esqueça de preencher o(s) campo(s): -" &amp; IF(#REF!=FALSE," Nº DA ART/RRT -","") &amp; IF(#REF!=FALSE," DATA -","") &amp; IF(#REF!=FALSE," IDENTIFICAÇÃO DO RESPONSÁVEL TÉCNICO -","") &amp; ""),".")</f>
        <v>#REF!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7"/>
    </row>
    <row r="31" spans="1:26" s="60" customFormat="1" ht="30" customHeight="1" x14ac:dyDescent="0.2">
      <c r="A31" s="460"/>
      <c r="B31" s="461"/>
      <c r="C31" s="461"/>
      <c r="D31" s="461"/>
      <c r="E31" s="461"/>
      <c r="F31" s="461"/>
      <c r="G31" s="461"/>
      <c r="H31" s="461"/>
      <c r="I31" s="462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4"/>
    </row>
    <row r="32" spans="1:26" s="60" customFormat="1" ht="30" customHeight="1" x14ac:dyDescent="0.2">
      <c r="A32" s="465"/>
      <c r="B32" s="466"/>
      <c r="C32" s="466"/>
      <c r="D32" s="466"/>
      <c r="E32" s="466"/>
      <c r="F32" s="466"/>
      <c r="G32" s="466"/>
      <c r="H32" s="466"/>
      <c r="I32" s="467" t="s">
        <v>85</v>
      </c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8"/>
    </row>
    <row r="33" spans="1:20" s="60" customFormat="1" ht="30" customHeight="1" x14ac:dyDescent="0.2">
      <c r="A33" s="479" t="s">
        <v>82</v>
      </c>
      <c r="B33" s="480"/>
      <c r="C33" s="480"/>
      <c r="D33" s="480"/>
      <c r="E33" s="480"/>
      <c r="F33" s="480"/>
      <c r="G33" s="480"/>
      <c r="H33" s="480"/>
      <c r="I33" s="481">
        <f>'ANEXO 01-ORÇAMENTO'!B26</f>
        <v>44312</v>
      </c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3"/>
    </row>
    <row r="34" spans="1:20" s="60" customFormat="1" ht="30" customHeight="1" x14ac:dyDescent="0.2">
      <c r="A34" s="484" t="s">
        <v>62</v>
      </c>
      <c r="B34" s="485"/>
      <c r="C34" s="485"/>
      <c r="D34" s="485"/>
      <c r="E34" s="485"/>
      <c r="F34" s="485"/>
      <c r="G34" s="485"/>
      <c r="H34" s="485"/>
      <c r="I34" s="485" t="s">
        <v>4</v>
      </c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6"/>
    </row>
    <row r="35" spans="1:20" ht="399.95" customHeight="1" x14ac:dyDescent="0.2">
      <c r="A35" s="478"/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</row>
    <row r="36" spans="1:20" s="45" customFormat="1" ht="14.25" customHeight="1" x14ac:dyDescent="0.2"/>
    <row r="37" spans="1:20" s="45" customFormat="1" x14ac:dyDescent="0.2"/>
    <row r="38" spans="1:20" s="45" customFormat="1" x14ac:dyDescent="0.2"/>
    <row r="39" spans="1:20" s="45" customFormat="1" x14ac:dyDescent="0.2"/>
    <row r="40" spans="1:20" s="45" customFormat="1" x14ac:dyDescent="0.2"/>
    <row r="41" spans="1:20" s="45" customFormat="1" x14ac:dyDescent="0.2"/>
    <row r="42" spans="1:20" s="45" customFormat="1" x14ac:dyDescent="0.2"/>
    <row r="43" spans="1:20" s="45" customFormat="1" x14ac:dyDescent="0.2"/>
    <row r="44" spans="1:20" s="45" customFormat="1" x14ac:dyDescent="0.2"/>
    <row r="45" spans="1:20" s="45" customFormat="1" x14ac:dyDescent="0.2"/>
    <row r="46" spans="1:20" s="45" customFormat="1" ht="12.75" customHeight="1" x14ac:dyDescent="0.2"/>
    <row r="47" spans="1:20" s="45" customFormat="1" x14ac:dyDescent="0.2"/>
    <row r="48" spans="1:20" s="45" customFormat="1" x14ac:dyDescent="0.2"/>
    <row r="49" s="45" customFormat="1" x14ac:dyDescent="0.2"/>
    <row r="50" s="45" customFormat="1" x14ac:dyDescent="0.2"/>
    <row r="51" s="45" customFormat="1" x14ac:dyDescent="0.2"/>
    <row r="52" s="45" customFormat="1" x14ac:dyDescent="0.2"/>
    <row r="53" s="45" customFormat="1" x14ac:dyDescent="0.2"/>
    <row r="54" s="45" customFormat="1" x14ac:dyDescent="0.2"/>
    <row r="55" s="45" customFormat="1" x14ac:dyDescent="0.2"/>
    <row r="56" s="45" customFormat="1" x14ac:dyDescent="0.2"/>
    <row r="57" s="45" customFormat="1" x14ac:dyDescent="0.2"/>
    <row r="58" s="45" customFormat="1" x14ac:dyDescent="0.2"/>
    <row r="59" s="45" customFormat="1" x14ac:dyDescent="0.2"/>
    <row r="60" s="45" customFormat="1" x14ac:dyDescent="0.2"/>
    <row r="61" s="45" customFormat="1" x14ac:dyDescent="0.2"/>
    <row r="62" s="45" customFormat="1" x14ac:dyDescent="0.2"/>
    <row r="63" s="45" customFormat="1" x14ac:dyDescent="0.2"/>
    <row r="64" s="45" customFormat="1" x14ac:dyDescent="0.2"/>
    <row r="65" s="45" customFormat="1" x14ac:dyDescent="0.2"/>
    <row r="66" s="45" customFormat="1" x14ac:dyDescent="0.2"/>
    <row r="67" s="45" customFormat="1" x14ac:dyDescent="0.2"/>
    <row r="68" s="45" customFormat="1" x14ac:dyDescent="0.2"/>
    <row r="69" s="45" customFormat="1" x14ac:dyDescent="0.2"/>
    <row r="70" s="45" customFormat="1" x14ac:dyDescent="0.2"/>
    <row r="71" s="45" customFormat="1" x14ac:dyDescent="0.2"/>
    <row r="72" s="45" customFormat="1" x14ac:dyDescent="0.2"/>
    <row r="73" s="45" customFormat="1" x14ac:dyDescent="0.2"/>
    <row r="74" s="45" customFormat="1" x14ac:dyDescent="0.2"/>
    <row r="75" s="45" customFormat="1" x14ac:dyDescent="0.2"/>
    <row r="76" s="45" customFormat="1" x14ac:dyDescent="0.2"/>
    <row r="77" s="45" customFormat="1" x14ac:dyDescent="0.2"/>
    <row r="78" s="45" customFormat="1" x14ac:dyDescent="0.2"/>
    <row r="79" s="45" customFormat="1" x14ac:dyDescent="0.2"/>
  </sheetData>
  <mergeCells count="89">
    <mergeCell ref="A35:T35"/>
    <mergeCell ref="A33:H33"/>
    <mergeCell ref="I33:T33"/>
    <mergeCell ref="A34:H34"/>
    <mergeCell ref="I34:T34"/>
    <mergeCell ref="A31:H31"/>
    <mergeCell ref="I31:T31"/>
    <mergeCell ref="A32:H32"/>
    <mergeCell ref="I32:T32"/>
    <mergeCell ref="A27:T27"/>
    <mergeCell ref="A28:T28"/>
    <mergeCell ref="A29:T29"/>
    <mergeCell ref="A30:T30"/>
    <mergeCell ref="A25:H25"/>
    <mergeCell ref="L25:T25"/>
    <mergeCell ref="A26:E26"/>
    <mergeCell ref="F26:H26"/>
    <mergeCell ref="I26:J26"/>
    <mergeCell ref="L26:N26"/>
    <mergeCell ref="O26:Q26"/>
    <mergeCell ref="R26:T26"/>
    <mergeCell ref="R21:T21"/>
    <mergeCell ref="A22:E22"/>
    <mergeCell ref="F22:H22"/>
    <mergeCell ref="A24:T24"/>
    <mergeCell ref="A21:E21"/>
    <mergeCell ref="F21:H21"/>
    <mergeCell ref="L21:N21"/>
    <mergeCell ref="O21:Q21"/>
    <mergeCell ref="O20:Q20"/>
    <mergeCell ref="R20:T20"/>
    <mergeCell ref="A19:E19"/>
    <mergeCell ref="F19:H19"/>
    <mergeCell ref="A20:E20"/>
    <mergeCell ref="F20:H20"/>
    <mergeCell ref="I20:J20"/>
    <mergeCell ref="L20:N20"/>
    <mergeCell ref="I19:J19"/>
    <mergeCell ref="L19:N19"/>
    <mergeCell ref="O17:Q17"/>
    <mergeCell ref="R17:T17"/>
    <mergeCell ref="O18:Q18"/>
    <mergeCell ref="R18:T18"/>
    <mergeCell ref="O19:Q19"/>
    <mergeCell ref="R19:T19"/>
    <mergeCell ref="A18:E18"/>
    <mergeCell ref="F18:H18"/>
    <mergeCell ref="I18:J18"/>
    <mergeCell ref="L18:N18"/>
    <mergeCell ref="A17:E17"/>
    <mergeCell ref="F17:H17"/>
    <mergeCell ref="I17:J17"/>
    <mergeCell ref="L17:N17"/>
    <mergeCell ref="O16:Q16"/>
    <mergeCell ref="R16:T16"/>
    <mergeCell ref="A15:E15"/>
    <mergeCell ref="F15:H15"/>
    <mergeCell ref="A16:E16"/>
    <mergeCell ref="F16:H16"/>
    <mergeCell ref="I16:J16"/>
    <mergeCell ref="L16:N16"/>
    <mergeCell ref="I15:J15"/>
    <mergeCell ref="L15:N15"/>
    <mergeCell ref="O13:Q13"/>
    <mergeCell ref="R13:T13"/>
    <mergeCell ref="O14:Q14"/>
    <mergeCell ref="R14:T14"/>
    <mergeCell ref="O15:Q15"/>
    <mergeCell ref="R15:T15"/>
    <mergeCell ref="A14:E14"/>
    <mergeCell ref="F14:H14"/>
    <mergeCell ref="I14:J14"/>
    <mergeCell ref="L14:N14"/>
    <mergeCell ref="A13:E13"/>
    <mergeCell ref="F13:H13"/>
    <mergeCell ref="I13:J13"/>
    <mergeCell ref="L13:N13"/>
    <mergeCell ref="A10:E10"/>
    <mergeCell ref="A11:E12"/>
    <mergeCell ref="F11:H12"/>
    <mergeCell ref="L11:T11"/>
    <mergeCell ref="L12:N12"/>
    <mergeCell ref="O12:Q12"/>
    <mergeCell ref="R12:T12"/>
    <mergeCell ref="A6:T6"/>
    <mergeCell ref="A7:T7"/>
    <mergeCell ref="A8:T8"/>
    <mergeCell ref="A5:T5"/>
    <mergeCell ref="A9:E9"/>
  </mergeCells>
  <phoneticPr fontId="2" type="noConversion"/>
  <conditionalFormatting sqref="A33:T33 F13:H20">
    <cfRule type="cellIs" dxfId="22" priority="2" stopIfTrue="1" operator="equal">
      <formula>0</formula>
    </cfRule>
  </conditionalFormatting>
  <conditionalFormatting sqref="I26:J26 I13:I20">
    <cfRule type="cellIs" dxfId="21" priority="3" stopIfTrue="1" operator="notEqual">
      <formula>"OK"</formula>
    </cfRule>
  </conditionalFormatting>
  <conditionalFormatting sqref="A24:T24 A27:T27">
    <cfRule type="cellIs" dxfId="20" priority="5" stopIfTrue="1" operator="notEqual">
      <formula>"."</formula>
    </cfRule>
  </conditionalFormatting>
  <conditionalFormatting sqref="A30:T30">
    <cfRule type="cellIs" dxfId="19" priority="6" stopIfTrue="1" operator="notEqual">
      <formula>"."</formula>
    </cfRule>
  </conditionalFormatting>
  <conditionalFormatting sqref="I31:T31">
    <cfRule type="cellIs" dxfId="18" priority="1" stopIfTrue="1" operator="equal">
      <formula>0</formula>
    </cfRule>
  </conditionalFormatting>
  <pageMargins left="0.78740157480314965" right="0.39370078740157483" top="0.39370078740157483" bottom="0.39370078740157483" header="0.19685039370078741" footer="0.19685039370078741"/>
  <pageSetup paperSize="9" scale="65" orientation="portrait" r:id="rId1"/>
  <headerFooter>
    <oddHeader>&amp;RPágina &amp;P de 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-down 1">
              <controlPr defaultSize="0" autoLine="0" autoPict="0">
                <anchor moveWithCells="1">
                  <from>
                    <xdr:col>5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Drop-down 3">
              <controlPr defaultSize="0" autoLine="0" autoPict="0">
                <anchor moveWithCells="1">
                  <from>
                    <xdr:col>5</xdr:col>
                    <xdr:colOff>9525</xdr:colOff>
                    <xdr:row>9</xdr:row>
                    <xdr:rowOff>0</xdr:rowOff>
                  </from>
                  <to>
                    <xdr:col>20</xdr:col>
                    <xdr:colOff>0</xdr:colOff>
                    <xdr:row>9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topLeftCell="C5" zoomScaleNormal="100" zoomScaleSheetLayoutView="100" workbookViewId="0">
      <selection activeCell="C17" sqref="C17"/>
    </sheetView>
  </sheetViews>
  <sheetFormatPr defaultColWidth="8.85546875" defaultRowHeight="15" x14ac:dyDescent="0.2"/>
  <cols>
    <col min="1" max="1" width="9.85546875" style="33" customWidth="1"/>
    <col min="2" max="2" width="17.28515625" style="36" customWidth="1"/>
    <col min="3" max="3" width="90.5703125" style="73" customWidth="1"/>
    <col min="4" max="4" width="6.7109375" style="25" hidden="1" customWidth="1"/>
    <col min="5" max="5" width="9.7109375" style="25" hidden="1" customWidth="1"/>
    <col min="6" max="6" width="14.140625" style="25" hidden="1" customWidth="1"/>
    <col min="7" max="7" width="0.5703125" style="37" hidden="1" customWidth="1"/>
    <col min="8" max="8" width="14.7109375" style="37" customWidth="1"/>
    <col min="9" max="9" width="11.7109375" style="37" customWidth="1"/>
    <col min="10" max="10" width="14.7109375" style="37" customWidth="1"/>
    <col min="11" max="11" width="10.7109375" style="37" customWidth="1"/>
    <col min="12" max="15" width="10.7109375" style="37" hidden="1" customWidth="1"/>
    <col min="16" max="16" width="14.7109375" style="37" customWidth="1"/>
    <col min="17" max="17" width="10.7109375" style="82" customWidth="1"/>
    <col min="18" max="19" width="8.85546875" style="25"/>
    <col min="20" max="20" width="16.85546875" style="25" bestFit="1" customWidth="1"/>
    <col min="21" max="16384" width="8.85546875" style="25"/>
  </cols>
  <sheetData>
    <row r="1" spans="1:17" ht="80.099999999999994" customHeight="1" thickBot="1" x14ac:dyDescent="0.25">
      <c r="A1" s="32"/>
      <c r="B1" s="34"/>
      <c r="C1" s="72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79"/>
    </row>
    <row r="2" spans="1:17" ht="18" x14ac:dyDescent="0.2">
      <c r="A2" s="224" t="s">
        <v>61</v>
      </c>
      <c r="B2" s="236"/>
      <c r="C2" s="237"/>
      <c r="D2" s="238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40"/>
    </row>
    <row r="3" spans="1:17" ht="18" x14ac:dyDescent="0.2">
      <c r="A3" s="209" t="s">
        <v>75</v>
      </c>
      <c r="B3" s="241"/>
      <c r="C3" s="242"/>
      <c r="D3" s="243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/>
    </row>
    <row r="4" spans="1:17" ht="5.0999999999999996" customHeight="1" x14ac:dyDescent="0.2">
      <c r="A4" s="246"/>
      <c r="B4" s="241"/>
      <c r="C4" s="242"/>
      <c r="D4" s="247"/>
      <c r="E4" s="247"/>
      <c r="F4" s="247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9"/>
    </row>
    <row r="5" spans="1:17" ht="15" customHeight="1" x14ac:dyDescent="0.2">
      <c r="A5" s="250" t="str">
        <f>'ANEXO 01-ORÇAMENTO'!A5:C5</f>
        <v>SOLICITANTE: SECRETARIA MUNICIPAL DE EDUCAÇÃO</v>
      </c>
      <c r="B5" s="241"/>
      <c r="C5" s="242"/>
      <c r="D5" s="247"/>
      <c r="E5" s="247"/>
      <c r="F5" s="247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9"/>
    </row>
    <row r="6" spans="1:17" ht="15" customHeight="1" x14ac:dyDescent="0.2">
      <c r="A6" s="487" t="str">
        <f>'ANEXO 01-ORÇAMENTO'!A6:H6</f>
        <v>OBJETO: SECRETARIA MUNICIPAL DE EDUCAÇÃO - SME</v>
      </c>
      <c r="B6" s="488"/>
      <c r="C6" s="488"/>
      <c r="D6" s="488"/>
      <c r="E6" s="488"/>
      <c r="F6" s="488"/>
      <c r="G6" s="251"/>
      <c r="H6" s="251"/>
      <c r="I6" s="251"/>
      <c r="J6" s="182"/>
      <c r="K6" s="182"/>
      <c r="L6" s="182"/>
      <c r="M6" s="182"/>
      <c r="N6" s="182"/>
      <c r="O6" s="182"/>
      <c r="P6" s="182"/>
      <c r="Q6" s="252"/>
    </row>
    <row r="7" spans="1:17" ht="15" customHeight="1" x14ac:dyDescent="0.2">
      <c r="A7" s="253" t="str">
        <f>'ANEXO 01-ORÇAMENTO'!A7:H7</f>
        <v>LOCAL DA OBRA: Rua Rio Branco, 241, Centro</v>
      </c>
      <c r="B7" s="254"/>
      <c r="C7" s="242"/>
      <c r="D7" s="247"/>
      <c r="E7" s="247"/>
      <c r="F7" s="247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 thickBot="1" x14ac:dyDescent="0.25">
      <c r="A8" s="255" t="str">
        <f>'ANEXO 01-ORÇAMENTO'!A12:H12</f>
        <v>RRT/CAU  do responsável técnico GILBERTO PRADELLA-CAU-RS A14.344-8</v>
      </c>
      <c r="B8" s="254"/>
      <c r="C8" s="242"/>
      <c r="D8" s="247"/>
      <c r="E8" s="247"/>
      <c r="F8" s="247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9"/>
    </row>
    <row r="9" spans="1:17" s="39" customFormat="1" ht="32.1" customHeight="1" x14ac:dyDescent="0.2">
      <c r="A9" s="279" t="str">
        <f>'ANEXO 01-ORÇAMENTO'!A14</f>
        <v>ITEM</v>
      </c>
      <c r="B9" s="280" t="s">
        <v>48</v>
      </c>
      <c r="C9" s="281" t="str">
        <f>'ANEXO 01-ORÇAMENTO'!C14</f>
        <v>DESCRIMINAÇÃO</v>
      </c>
      <c r="D9" s="282" t="str">
        <f>'ANEXO 01-ORÇAMENTO'!D14</f>
        <v>UND.</v>
      </c>
      <c r="E9" s="283" t="str">
        <f>'ANEXO 01-ORÇAMENTO'!E14</f>
        <v>QUANT.</v>
      </c>
      <c r="F9" s="284" t="str">
        <f>'ANEXO 01-ORÇAMENTO'!F14</f>
        <v>CUSTO UNITÁRIO (S/ BDI)</v>
      </c>
      <c r="G9" s="284" t="str">
        <f>'ANEXO 01-ORÇAMENTO'!G14</f>
        <v>VALOR UNITÁRIO (C/ BDI)</v>
      </c>
      <c r="H9" s="285" t="s">
        <v>115</v>
      </c>
      <c r="I9" s="315" t="s">
        <v>116</v>
      </c>
      <c r="J9" s="286" t="s">
        <v>118</v>
      </c>
      <c r="K9" s="285" t="s">
        <v>57</v>
      </c>
      <c r="L9" s="286" t="s">
        <v>88</v>
      </c>
      <c r="M9" s="287" t="s">
        <v>57</v>
      </c>
      <c r="N9" s="286" t="s">
        <v>103</v>
      </c>
      <c r="O9" s="287" t="s">
        <v>57</v>
      </c>
      <c r="P9" s="286" t="s">
        <v>59</v>
      </c>
      <c r="Q9" s="288" t="s">
        <v>57</v>
      </c>
    </row>
    <row r="10" spans="1:17" s="40" customFormat="1" ht="21" customHeight="1" thickBot="1" x14ac:dyDescent="0.25">
      <c r="A10" s="293">
        <f>'ANEXO 01-ORÇAMENTO'!A15</f>
        <v>1</v>
      </c>
      <c r="B10" s="293"/>
      <c r="C10" s="294" t="str">
        <f>'ANEXO 01-ORÇAMENTO'!C15</f>
        <v>PINTURA PAREDE EXTERNA</v>
      </c>
      <c r="D10" s="293"/>
      <c r="E10" s="295"/>
      <c r="F10" s="296"/>
      <c r="G10" s="296"/>
      <c r="H10" s="296"/>
      <c r="I10" s="296"/>
      <c r="J10" s="297"/>
      <c r="K10" s="298"/>
      <c r="L10" s="299"/>
      <c r="M10" s="298"/>
      <c r="N10" s="299"/>
      <c r="O10" s="298"/>
      <c r="P10" s="299"/>
      <c r="Q10" s="298"/>
    </row>
    <row r="11" spans="1:17" s="40" customFormat="1" ht="21" customHeight="1" x14ac:dyDescent="0.2">
      <c r="A11" s="300" t="s">
        <v>90</v>
      </c>
      <c r="B11" s="301">
        <v>99814</v>
      </c>
      <c r="C11" s="302" t="s">
        <v>111</v>
      </c>
      <c r="D11" s="300" t="s">
        <v>80</v>
      </c>
      <c r="E11" s="303">
        <v>480</v>
      </c>
      <c r="F11" s="304">
        <v>1.54</v>
      </c>
      <c r="G11" s="305">
        <f>'ANEXO 01-ORÇAMENTO'!G16</f>
        <v>1.93</v>
      </c>
      <c r="H11" s="320">
        <f>'ANEXO 01-ORÇAMENTO'!H16</f>
        <v>1437.85</v>
      </c>
      <c r="I11" s="318">
        <v>0.05</v>
      </c>
      <c r="J11" s="336">
        <f>(H11)</f>
        <v>1437.85</v>
      </c>
      <c r="K11" s="345">
        <v>1</v>
      </c>
      <c r="L11" s="326"/>
      <c r="M11" s="306"/>
      <c r="N11" s="326"/>
      <c r="O11" s="306"/>
      <c r="P11" s="342">
        <f>J11</f>
        <v>1437.85</v>
      </c>
      <c r="Q11" s="345">
        <f>K11</f>
        <v>1</v>
      </c>
    </row>
    <row r="12" spans="1:17" s="40" customFormat="1" ht="21" customHeight="1" x14ac:dyDescent="0.2">
      <c r="A12" s="103" t="str">
        <f>'ANEXO 01-ORÇAMENTO'!A17</f>
        <v>1.2</v>
      </c>
      <c r="B12" s="103">
        <f>'ANEXO 01-ORÇAMENTO'!B17</f>
        <v>6085</v>
      </c>
      <c r="C12" s="129" t="str">
        <f>'ANEXO 01-ORÇAMENTO'!C17</f>
        <v>SELADOR ACRÍLICO PAREDES INTERNAS/EXTERNAS</v>
      </c>
      <c r="D12" s="103" t="str">
        <f>'ANEXO 01-ORÇAMENTO'!D17</f>
        <v>L</v>
      </c>
      <c r="E12" s="117">
        <f>'ANEXO 01-ORÇAMENTO'!E17</f>
        <v>90</v>
      </c>
      <c r="F12" s="118">
        <f>'ANEXO 01-ORÇAMENTO'!F17</f>
        <v>6.11</v>
      </c>
      <c r="G12" s="118">
        <f>'ANEXO 01-ORÇAMENTO'!G17</f>
        <v>7.64</v>
      </c>
      <c r="H12" s="321">
        <f>'ANEXO 01-ORÇAMENTO'!H17</f>
        <v>687.6</v>
      </c>
      <c r="I12" s="318">
        <f>H12/H20</f>
        <v>0.03</v>
      </c>
      <c r="J12" s="337">
        <f>H12</f>
        <v>687.6</v>
      </c>
      <c r="K12" s="346">
        <v>1</v>
      </c>
      <c r="L12" s="327">
        <v>0</v>
      </c>
      <c r="M12" s="289">
        <v>1</v>
      </c>
      <c r="N12" s="327">
        <v>0</v>
      </c>
      <c r="O12" s="289">
        <v>1</v>
      </c>
      <c r="P12" s="337">
        <f>N12+L12+J12</f>
        <v>687.6</v>
      </c>
      <c r="Q12" s="346">
        <v>1</v>
      </c>
    </row>
    <row r="13" spans="1:17" s="40" customFormat="1" ht="21" customHeight="1" x14ac:dyDescent="0.2">
      <c r="A13" s="103" t="str">
        <f>'ANEXO 01-ORÇAMENTO'!A18</f>
        <v>1.3</v>
      </c>
      <c r="B13" s="103">
        <f>'ANEXO 01-ORÇAMENTO'!B18</f>
        <v>95305</v>
      </c>
      <c r="C13" s="129" t="str">
        <f>'ANEXO 01-ORÇAMENTO'!C18</f>
        <v>TEXTURA ACRÍLICA, APLICAÇÃO MANUAL EM PAREDE, UMA DEMÃO. AF_09/2016</v>
      </c>
      <c r="D13" s="103" t="str">
        <f>'ANEXO 01-ORÇAMENTO'!D18</f>
        <v>M2</v>
      </c>
      <c r="E13" s="117">
        <f>'ANEXO 01-ORÇAMENTO'!E18</f>
        <v>370</v>
      </c>
      <c r="F13" s="118">
        <f>'ANEXO 01-ORÇAMENTO'!F18</f>
        <v>14.02</v>
      </c>
      <c r="G13" s="118">
        <f>'ANEXO 01-ORÇAMENTO'!G18</f>
        <v>17.53</v>
      </c>
      <c r="H13" s="321">
        <f>'ANEXO 01-ORÇAMENTO'!H18</f>
        <v>6486.1</v>
      </c>
      <c r="I13" s="318">
        <f>H13/H20</f>
        <v>0.25</v>
      </c>
      <c r="J13" s="337">
        <f t="shared" ref="J13:J14" si="0">H13</f>
        <v>6486.1</v>
      </c>
      <c r="K13" s="346">
        <v>1</v>
      </c>
      <c r="L13" s="327">
        <v>0</v>
      </c>
      <c r="M13" s="289">
        <v>1</v>
      </c>
      <c r="N13" s="327">
        <v>0</v>
      </c>
      <c r="O13" s="289">
        <v>1</v>
      </c>
      <c r="P13" s="337">
        <f t="shared" ref="P13:P14" si="1">N13+L13+J13</f>
        <v>6486.1</v>
      </c>
      <c r="Q13" s="346">
        <v>1</v>
      </c>
    </row>
    <row r="14" spans="1:17" s="40" customFormat="1" ht="21" customHeight="1" x14ac:dyDescent="0.2">
      <c r="A14" s="103" t="str">
        <f>'ANEXO 01-ORÇAMENTO'!A19</f>
        <v>1.4</v>
      </c>
      <c r="B14" s="103">
        <f>'ANEXO 01-ORÇAMENTO'!B19</f>
        <v>88489</v>
      </c>
      <c r="C14" s="129" t="s">
        <v>117</v>
      </c>
      <c r="D14" s="103" t="str">
        <f>'ANEXO 01-ORÇAMENTO'!D19</f>
        <v>M2</v>
      </c>
      <c r="E14" s="117">
        <f>'ANEXO 01-ORÇAMENTO'!E19</f>
        <v>480</v>
      </c>
      <c r="F14" s="118">
        <f>'ANEXO 01-ORÇAMENTO'!F19</f>
        <v>13.48</v>
      </c>
      <c r="G14" s="118">
        <f>'ANEXO 01-ORÇAMENTO'!G19</f>
        <v>16.850000000000001</v>
      </c>
      <c r="H14" s="321">
        <f>'ANEXO 01-ORÇAMENTO'!H19</f>
        <v>8088</v>
      </c>
      <c r="I14" s="318">
        <f>H14/H20</f>
        <v>0.31</v>
      </c>
      <c r="J14" s="337">
        <f t="shared" si="0"/>
        <v>8088</v>
      </c>
      <c r="K14" s="346">
        <v>1</v>
      </c>
      <c r="L14" s="327">
        <v>0</v>
      </c>
      <c r="M14" s="289">
        <v>1</v>
      </c>
      <c r="N14" s="327">
        <v>0</v>
      </c>
      <c r="O14" s="289">
        <v>1</v>
      </c>
      <c r="P14" s="337">
        <f t="shared" si="1"/>
        <v>8088</v>
      </c>
      <c r="Q14" s="346">
        <v>1</v>
      </c>
    </row>
    <row r="15" spans="1:17" s="40" customFormat="1" ht="21" customHeight="1" x14ac:dyDescent="0.2">
      <c r="A15" s="308"/>
      <c r="B15" s="308"/>
      <c r="C15" s="309" t="str">
        <f>'ANEXO 01-ORÇAMENTO'!C20</f>
        <v>Total do Item (R$)</v>
      </c>
      <c r="D15" s="308"/>
      <c r="E15" s="310"/>
      <c r="F15" s="311"/>
      <c r="G15" s="311"/>
      <c r="H15" s="322">
        <f>'ANEXO 01-ORÇAMENTO'!H20</f>
        <v>16699.55</v>
      </c>
      <c r="I15" s="317">
        <f>SUM(I11:I14)</f>
        <v>0.64</v>
      </c>
      <c r="J15" s="352">
        <f>SUM(J11:J14)</f>
        <v>16699.55</v>
      </c>
      <c r="K15" s="347">
        <v>1</v>
      </c>
      <c r="L15" s="312"/>
      <c r="M15" s="331">
        <v>1</v>
      </c>
      <c r="N15" s="312"/>
      <c r="O15" s="331">
        <v>1</v>
      </c>
      <c r="P15" s="352">
        <f>SUM(P11:P14)</f>
        <v>16699.55</v>
      </c>
      <c r="Q15" s="347">
        <v>1</v>
      </c>
    </row>
    <row r="16" spans="1:17" s="40" customFormat="1" ht="21" customHeight="1" thickBot="1" x14ac:dyDescent="0.25">
      <c r="A16" s="293">
        <v>2</v>
      </c>
      <c r="B16" s="293"/>
      <c r="C16" s="294" t="s">
        <v>86</v>
      </c>
      <c r="D16" s="293"/>
      <c r="E16" s="295"/>
      <c r="F16" s="296"/>
      <c r="G16" s="296"/>
      <c r="H16" s="323"/>
      <c r="I16" s="296"/>
      <c r="J16" s="338"/>
      <c r="K16" s="298"/>
      <c r="L16" s="328"/>
      <c r="M16" s="298"/>
      <c r="N16" s="328"/>
      <c r="O16" s="298"/>
      <c r="P16" s="338"/>
      <c r="Q16" s="335"/>
    </row>
    <row r="17" spans="1:20" s="40" customFormat="1" ht="21" customHeight="1" x14ac:dyDescent="0.2">
      <c r="A17" s="113" t="s">
        <v>101</v>
      </c>
      <c r="B17" s="113">
        <v>94228</v>
      </c>
      <c r="C17" s="290" t="s">
        <v>119</v>
      </c>
      <c r="D17" s="113" t="s">
        <v>87</v>
      </c>
      <c r="E17" s="291">
        <v>40</v>
      </c>
      <c r="F17" s="292">
        <v>85.01</v>
      </c>
      <c r="G17" s="146">
        <v>106.26</v>
      </c>
      <c r="H17" s="332">
        <f>'ANEXO 01-ORÇAMENTO'!$H$22</f>
        <v>4266.3999999999996</v>
      </c>
      <c r="I17" s="365">
        <f>H17/H20</f>
        <v>0.16300000000000001</v>
      </c>
      <c r="J17" s="339">
        <f>K17*H17</f>
        <v>4266.3999999999996</v>
      </c>
      <c r="K17" s="345">
        <v>1</v>
      </c>
      <c r="L17" s="334">
        <v>0</v>
      </c>
      <c r="M17" s="333">
        <v>1</v>
      </c>
      <c r="N17" s="334">
        <v>0</v>
      </c>
      <c r="O17" s="333">
        <v>1</v>
      </c>
      <c r="P17" s="339">
        <f>SUM(J17,L17,N17)</f>
        <v>4266.3999999999996</v>
      </c>
      <c r="Q17" s="345">
        <v>1</v>
      </c>
    </row>
    <row r="18" spans="1:20" s="40" customFormat="1" ht="21" customHeight="1" x14ac:dyDescent="0.2">
      <c r="A18" s="358" t="s">
        <v>120</v>
      </c>
      <c r="B18" s="113">
        <v>94227</v>
      </c>
      <c r="C18" s="290" t="s">
        <v>121</v>
      </c>
      <c r="D18" s="113"/>
      <c r="E18" s="291"/>
      <c r="F18" s="292"/>
      <c r="G18" s="146"/>
      <c r="H18" s="359">
        <f>'ANEXO 01-ORÇAMENTO'!$H$23</f>
        <v>5137.82</v>
      </c>
      <c r="I18" s="366">
        <f>H18/H20</f>
        <v>0.19700000000000001</v>
      </c>
      <c r="J18" s="360">
        <f>H18</f>
        <v>5137.82</v>
      </c>
      <c r="K18" s="345">
        <v>1</v>
      </c>
      <c r="L18" s="361"/>
      <c r="M18" s="362"/>
      <c r="N18" s="361"/>
      <c r="O18" s="362"/>
      <c r="P18" s="363">
        <f>J18</f>
        <v>5137.82</v>
      </c>
      <c r="Q18" s="345">
        <v>1</v>
      </c>
    </row>
    <row r="19" spans="1:20" s="40" customFormat="1" ht="21" customHeight="1" thickBot="1" x14ac:dyDescent="0.25">
      <c r="A19" s="307"/>
      <c r="B19" s="152"/>
      <c r="C19" s="261" t="s">
        <v>125</v>
      </c>
      <c r="D19" s="153"/>
      <c r="E19" s="154"/>
      <c r="F19" s="155"/>
      <c r="G19" s="155"/>
      <c r="H19" s="324">
        <f>'ANEXO 01-ORÇAMENTO'!H24</f>
        <v>9404.2199999999993</v>
      </c>
      <c r="I19" s="316">
        <f>SUM(I17:I18)</f>
        <v>0.36</v>
      </c>
      <c r="J19" s="340">
        <f>SUM(J17:J18)</f>
        <v>9404.2199999999993</v>
      </c>
      <c r="K19" s="348">
        <f>K17</f>
        <v>1</v>
      </c>
      <c r="L19" s="329">
        <v>0</v>
      </c>
      <c r="M19" s="167">
        <v>1</v>
      </c>
      <c r="N19" s="329">
        <v>0</v>
      </c>
      <c r="O19" s="313">
        <v>1</v>
      </c>
      <c r="P19" s="343">
        <f>SUM(P17:P18)</f>
        <v>9404.2199999999993</v>
      </c>
      <c r="Q19" s="350">
        <v>1</v>
      </c>
    </row>
    <row r="20" spans="1:20" s="38" customFormat="1" ht="35.1" customHeight="1" thickBot="1" x14ac:dyDescent="0.25">
      <c r="A20" s="489"/>
      <c r="B20" s="490"/>
      <c r="C20" s="256"/>
      <c r="D20" s="257"/>
      <c r="E20" s="258"/>
      <c r="F20" s="259"/>
      <c r="G20" s="260" t="str">
        <f>'ANEXO 01-ORÇAMENTO'!F25</f>
        <v>TOTAL GERAL (R$)</v>
      </c>
      <c r="H20" s="325">
        <f>'ANEXO 01-ORÇAMENTO'!$H$25</f>
        <v>26103.77</v>
      </c>
      <c r="I20" s="319">
        <f>SUM(I15+I19)</f>
        <v>1</v>
      </c>
      <c r="J20" s="341">
        <f>SUM(J15,J19)</f>
        <v>26103.77</v>
      </c>
      <c r="K20" s="349">
        <f>K19</f>
        <v>1</v>
      </c>
      <c r="L20" s="314"/>
      <c r="M20" s="330"/>
      <c r="N20" s="314"/>
      <c r="O20" s="330"/>
      <c r="P20" s="344">
        <f>SUM(P15+P19)</f>
        <v>26103.77</v>
      </c>
      <c r="Q20" s="351">
        <v>1</v>
      </c>
    </row>
    <row r="21" spans="1:20" s="31" customFormat="1" ht="15.75" x14ac:dyDescent="0.25">
      <c r="A21" s="43" t="s">
        <v>96</v>
      </c>
      <c r="B21" s="130">
        <f>'ANEXO 01-ORÇAMENTO'!$B$26</f>
        <v>44312</v>
      </c>
      <c r="C21" s="75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80"/>
    </row>
    <row r="22" spans="1:20" s="31" customFormat="1" x14ac:dyDescent="0.2">
      <c r="A22" s="30"/>
      <c r="B22" s="26"/>
      <c r="C22" s="76" t="s">
        <v>47</v>
      </c>
      <c r="D22" s="30"/>
      <c r="E22" s="26"/>
      <c r="F22" s="26" t="s">
        <v>56</v>
      </c>
      <c r="G22" s="26"/>
      <c r="H22" s="30"/>
      <c r="I22" s="30"/>
      <c r="J22" s="30"/>
      <c r="K22" s="30"/>
      <c r="L22" s="30"/>
      <c r="M22" s="30"/>
      <c r="N22" s="30"/>
      <c r="O22" s="30"/>
      <c r="P22" s="30"/>
      <c r="Q22" s="80"/>
      <c r="T22" s="168"/>
    </row>
    <row r="23" spans="1:20" s="31" customFormat="1" x14ac:dyDescent="0.2">
      <c r="A23" s="30"/>
      <c r="B23" s="26"/>
      <c r="C23" s="76"/>
      <c r="D23" s="30"/>
      <c r="E23" s="26"/>
      <c r="F23" s="26"/>
      <c r="G23" s="26"/>
      <c r="H23" s="30"/>
      <c r="I23" s="30"/>
      <c r="J23" s="30"/>
      <c r="K23" s="30"/>
      <c r="L23" s="30"/>
      <c r="M23" s="30"/>
      <c r="N23" s="30"/>
      <c r="O23" s="30"/>
      <c r="P23" s="30"/>
      <c r="Q23" s="80"/>
    </row>
    <row r="24" spans="1:20" s="31" customFormat="1" x14ac:dyDescent="0.2">
      <c r="A24" s="30"/>
      <c r="B24" s="27"/>
      <c r="C24" s="74"/>
      <c r="D24" s="30"/>
      <c r="E24" s="27"/>
      <c r="F24" s="27"/>
      <c r="G24" s="27"/>
      <c r="H24" s="30"/>
      <c r="I24" s="30"/>
      <c r="J24" s="30"/>
      <c r="K24" s="30"/>
      <c r="L24" s="30"/>
      <c r="M24" s="30"/>
      <c r="N24" s="30"/>
      <c r="O24" s="30"/>
      <c r="P24" s="30"/>
      <c r="Q24" s="80"/>
    </row>
    <row r="25" spans="1:20" s="31" customFormat="1" ht="15.75" x14ac:dyDescent="0.2">
      <c r="A25" s="30"/>
      <c r="B25" s="28"/>
      <c r="C25" s="77" t="s">
        <v>84</v>
      </c>
      <c r="D25" s="30"/>
      <c r="E25" s="28"/>
      <c r="F25" s="28" t="s">
        <v>77</v>
      </c>
      <c r="G25" s="28"/>
      <c r="H25" s="30"/>
      <c r="I25" s="30"/>
      <c r="J25" s="30"/>
      <c r="K25" s="30"/>
      <c r="L25" s="30"/>
      <c r="M25" s="30"/>
      <c r="N25" s="30"/>
      <c r="O25" s="30"/>
      <c r="P25" s="30"/>
      <c r="Q25" s="80"/>
    </row>
    <row r="26" spans="1:20" s="31" customFormat="1" x14ac:dyDescent="0.2">
      <c r="A26" s="30"/>
      <c r="B26" s="29"/>
      <c r="C26" s="76" t="s">
        <v>76</v>
      </c>
      <c r="D26" s="30"/>
      <c r="E26" s="29"/>
      <c r="F26" s="29" t="s">
        <v>78</v>
      </c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80"/>
    </row>
    <row r="27" spans="1:20" s="31" customFormat="1" x14ac:dyDescent="0.2">
      <c r="A27" s="30"/>
      <c r="B27" s="29"/>
      <c r="C27" s="76" t="s">
        <v>60</v>
      </c>
      <c r="D27" s="30"/>
      <c r="E27" s="29"/>
      <c r="F27" s="29" t="s">
        <v>83</v>
      </c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80"/>
    </row>
    <row r="28" spans="1:20" ht="399.95" customHeight="1" x14ac:dyDescent="0.2">
      <c r="A28" s="41"/>
      <c r="B28" s="42"/>
      <c r="C28" s="7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81"/>
    </row>
  </sheetData>
  <mergeCells count="2">
    <mergeCell ref="A6:F6"/>
    <mergeCell ref="A20:B20"/>
  </mergeCells>
  <pageMargins left="0.25" right="0.25" top="0.75" bottom="0.75" header="0.3" footer="0.3"/>
  <pageSetup paperSize="9" scale="74" fitToHeight="0" orientation="landscape" r:id="rId1"/>
  <headerFooter>
    <oddHeader>&amp;RPágina &amp;P de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tabSelected="1" view="pageBreakPreview" zoomScale="75" zoomScaleNormal="100" zoomScaleSheetLayoutView="75" workbookViewId="0">
      <selection activeCell="Y45" sqref="Y45"/>
    </sheetView>
  </sheetViews>
  <sheetFormatPr defaultColWidth="3.7109375" defaultRowHeight="15" x14ac:dyDescent="0.2"/>
  <cols>
    <col min="1" max="8" width="8.7109375" style="44" customWidth="1"/>
    <col min="9" max="20" width="5.7109375" style="44" customWidth="1"/>
    <col min="21" max="26" width="3.7109375" style="44" customWidth="1"/>
    <col min="27" max="27" width="10.85546875" style="44" hidden="1" customWidth="1"/>
    <col min="28" max="28" width="7" style="44" hidden="1" customWidth="1"/>
    <col min="29" max="16384" width="3.7109375" style="44"/>
  </cols>
  <sheetData>
    <row r="1" spans="1:25" ht="80.099999999999994" customHeight="1" thickBot="1" x14ac:dyDescent="0.25">
      <c r="A1" s="123"/>
      <c r="B1" s="123"/>
      <c r="C1" s="123"/>
      <c r="D1" s="123"/>
    </row>
    <row r="2" spans="1:25" ht="18" x14ac:dyDescent="0.2">
      <c r="A2" s="206" t="s">
        <v>61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8"/>
    </row>
    <row r="3" spans="1:25" ht="18" x14ac:dyDescent="0.25">
      <c r="A3" s="209" t="s">
        <v>93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1"/>
    </row>
    <row r="4" spans="1:25" ht="5.0999999999999996" customHeight="1" x14ac:dyDescent="0.2">
      <c r="A4" s="212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4"/>
      <c r="U4" s="45"/>
      <c r="V4" s="45"/>
      <c r="W4" s="45"/>
      <c r="X4" s="45"/>
      <c r="Y4" s="45"/>
    </row>
    <row r="5" spans="1:25" ht="15" customHeight="1" x14ac:dyDescent="0.2">
      <c r="A5" s="503" t="str">
        <f>'ANEXO 01-ORÇAMENTO'!$A$5</f>
        <v>SOLICITANTE: SECRETARIA MUNICIPAL DE EDUCAÇÃO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504"/>
      <c r="U5" s="45"/>
      <c r="V5" s="45"/>
      <c r="W5" s="45"/>
      <c r="X5" s="45"/>
      <c r="Y5" s="45"/>
    </row>
    <row r="6" spans="1:25" ht="15" customHeight="1" x14ac:dyDescent="0.2">
      <c r="A6" s="491" t="str">
        <f>'ANEXO 01-ORÇAMENTO'!$A$6</f>
        <v>OBJETO: SECRETARIA MUNICIPAL DE EDUCAÇÃO - SME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215"/>
      <c r="U6" s="45"/>
      <c r="V6" s="45"/>
      <c r="W6" s="45"/>
      <c r="X6" s="45"/>
      <c r="Y6" s="45"/>
    </row>
    <row r="7" spans="1:25" ht="15" customHeight="1" x14ac:dyDescent="0.2">
      <c r="A7" s="216" t="str">
        <f>'ANEXO 01-ORÇAMENTO'!$A$7</f>
        <v>LOCAL DA OBRA: Rua Rio Branco, 241, Centro</v>
      </c>
      <c r="B7" s="217"/>
      <c r="C7" s="217"/>
      <c r="D7" s="217"/>
      <c r="E7" s="217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9"/>
      <c r="U7" s="45"/>
      <c r="V7" s="45"/>
      <c r="W7" s="45"/>
      <c r="X7" s="45"/>
      <c r="Y7" s="45"/>
    </row>
    <row r="8" spans="1:25" ht="15" customHeight="1" thickBot="1" x14ac:dyDescent="0.25">
      <c r="A8" s="220"/>
      <c r="B8" s="221"/>
      <c r="C8" s="221"/>
      <c r="D8" s="221"/>
      <c r="E8" s="221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3"/>
      <c r="U8" s="45"/>
      <c r="V8" s="45"/>
      <c r="W8" s="45"/>
      <c r="X8" s="45"/>
      <c r="Y8" s="45"/>
    </row>
    <row r="9" spans="1:25" s="45" customFormat="1" ht="15" customHeight="1" x14ac:dyDescent="0.2">
      <c r="A9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9" s="494"/>
      <c r="C9" s="494"/>
      <c r="D9" s="494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3"/>
    </row>
    <row r="10" spans="1:25" s="45" customFormat="1" ht="15" customHeight="1" x14ac:dyDescent="0.2">
      <c r="A10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0" s="494"/>
      <c r="C10" s="494"/>
      <c r="D10" s="494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3"/>
    </row>
    <row r="11" spans="1:25" s="45" customFormat="1" ht="15" customHeight="1" x14ac:dyDescent="0.2">
      <c r="A11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1" s="494"/>
      <c r="C11" s="494"/>
      <c r="D11" s="494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3"/>
    </row>
    <row r="12" spans="1:25" s="45" customFormat="1" ht="15" customHeight="1" x14ac:dyDescent="0.2">
      <c r="A12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2" s="494"/>
      <c r="C12" s="494"/>
      <c r="D12" s="494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3"/>
    </row>
    <row r="13" spans="1:25" s="45" customFormat="1" ht="15" customHeight="1" x14ac:dyDescent="0.2">
      <c r="A13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3" s="494"/>
      <c r="C13" s="494"/>
      <c r="D13" s="494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3"/>
    </row>
    <row r="14" spans="1:25" s="45" customFormat="1" ht="15" customHeight="1" x14ac:dyDescent="0.2">
      <c r="A14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4" s="494"/>
      <c r="C14" s="494"/>
      <c r="D14" s="494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3"/>
    </row>
    <row r="15" spans="1:25" s="45" customFormat="1" ht="15" customHeight="1" x14ac:dyDescent="0.2">
      <c r="A15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5" s="494"/>
      <c r="C15" s="494"/>
      <c r="D15" s="494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3"/>
    </row>
    <row r="16" spans="1:25" s="45" customFormat="1" ht="15" customHeight="1" x14ac:dyDescent="0.2">
      <c r="A16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6" s="494"/>
      <c r="C16" s="494"/>
      <c r="D16" s="494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3"/>
    </row>
    <row r="17" spans="1:20" s="45" customFormat="1" ht="15" customHeight="1" x14ac:dyDescent="0.2">
      <c r="A17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7" s="494"/>
      <c r="C17" s="494"/>
      <c r="D17" s="494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3"/>
    </row>
    <row r="18" spans="1:20" s="45" customFormat="1" ht="15" customHeight="1" x14ac:dyDescent="0.2">
      <c r="A18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8" s="494"/>
      <c r="C18" s="494"/>
      <c r="D18" s="494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3"/>
    </row>
    <row r="19" spans="1:20" s="45" customFormat="1" ht="15" customHeight="1" x14ac:dyDescent="0.2">
      <c r="A19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9" s="494"/>
      <c r="C19" s="494"/>
      <c r="D19" s="494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3"/>
    </row>
    <row r="20" spans="1:20" s="45" customFormat="1" ht="15" customHeight="1" x14ac:dyDescent="0.2">
      <c r="A20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0" s="494"/>
      <c r="C20" s="494"/>
      <c r="D20" s="494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3"/>
    </row>
    <row r="21" spans="1:20" s="45" customFormat="1" ht="15" customHeight="1" x14ac:dyDescent="0.2">
      <c r="A21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1" s="494"/>
      <c r="C21" s="494"/>
      <c r="D21" s="494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3"/>
    </row>
    <row r="22" spans="1:20" s="45" customFormat="1" ht="15" customHeight="1" x14ac:dyDescent="0.2">
      <c r="A22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2" s="494"/>
      <c r="C22" s="494"/>
      <c r="D22" s="494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3"/>
    </row>
    <row r="23" spans="1:20" s="45" customFormat="1" ht="15" customHeight="1" x14ac:dyDescent="0.2">
      <c r="A23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3" s="494"/>
      <c r="C23" s="494"/>
      <c r="D23" s="494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3"/>
    </row>
    <row r="24" spans="1:20" s="45" customFormat="1" ht="15" customHeight="1" x14ac:dyDescent="0.2">
      <c r="A24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4" s="494"/>
      <c r="C24" s="494"/>
      <c r="D24" s="494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3"/>
    </row>
    <row r="25" spans="1:20" s="45" customFormat="1" ht="15" customHeight="1" x14ac:dyDescent="0.2">
      <c r="A25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5" s="494"/>
      <c r="C25" s="494"/>
      <c r="D25" s="494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3"/>
    </row>
    <row r="26" spans="1:20" s="45" customFormat="1" ht="15" customHeight="1" x14ac:dyDescent="0.2">
      <c r="A26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6" s="494"/>
      <c r="C26" s="494"/>
      <c r="D26" s="494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3"/>
    </row>
    <row r="27" spans="1:20" s="45" customFormat="1" ht="15" customHeight="1" x14ac:dyDescent="0.2">
      <c r="A27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7" s="494"/>
      <c r="C27" s="494"/>
      <c r="D27" s="494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3"/>
    </row>
    <row r="28" spans="1:20" s="45" customFormat="1" ht="15" customHeight="1" x14ac:dyDescent="0.2">
      <c r="A28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8" s="494"/>
      <c r="C28" s="494"/>
      <c r="D28" s="494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3"/>
    </row>
    <row r="29" spans="1:20" s="45" customFormat="1" ht="15" customHeight="1" x14ac:dyDescent="0.2">
      <c r="A29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9" s="494"/>
      <c r="C29" s="494"/>
      <c r="D29" s="494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3"/>
    </row>
    <row r="30" spans="1:20" s="45" customFormat="1" ht="15" customHeight="1" x14ac:dyDescent="0.2">
      <c r="A30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0" s="494"/>
      <c r="C30" s="494"/>
      <c r="D30" s="494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3"/>
    </row>
    <row r="31" spans="1:20" s="45" customFormat="1" ht="15" customHeight="1" x14ac:dyDescent="0.2">
      <c r="A31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1" s="494"/>
      <c r="C31" s="494"/>
      <c r="D31" s="494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3"/>
    </row>
    <row r="32" spans="1:20" s="45" customFormat="1" ht="15" customHeight="1" x14ac:dyDescent="0.2">
      <c r="A32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2" s="494"/>
      <c r="C32" s="494"/>
      <c r="D32" s="494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443"/>
    </row>
    <row r="33" spans="1:20" s="45" customFormat="1" ht="15" customHeight="1" x14ac:dyDescent="0.2">
      <c r="A33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3" s="494"/>
      <c r="C33" s="494"/>
      <c r="D33" s="494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</row>
    <row r="34" spans="1:20" s="45" customFormat="1" ht="15" customHeight="1" x14ac:dyDescent="0.2">
      <c r="A34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4" s="494"/>
      <c r="C34" s="494"/>
      <c r="D34" s="494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3"/>
    </row>
    <row r="35" spans="1:20" s="45" customFormat="1" ht="15" customHeight="1" x14ac:dyDescent="0.2">
      <c r="A35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5" s="494"/>
      <c r="C35" s="494"/>
      <c r="D35" s="494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3"/>
    </row>
    <row r="36" spans="1:20" s="45" customFormat="1" ht="15" customHeight="1" x14ac:dyDescent="0.2">
      <c r="A36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6" s="494"/>
      <c r="C36" s="494"/>
      <c r="D36" s="494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3"/>
    </row>
    <row r="37" spans="1:20" s="45" customFormat="1" ht="15" customHeight="1" x14ac:dyDescent="0.2">
      <c r="A37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7" s="494"/>
      <c r="C37" s="494"/>
      <c r="D37" s="494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3"/>
    </row>
    <row r="38" spans="1:20" s="45" customFormat="1" ht="15" customHeight="1" x14ac:dyDescent="0.2">
      <c r="A38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8" s="494"/>
      <c r="C38" s="494"/>
      <c r="D38" s="494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3"/>
    </row>
    <row r="39" spans="1:20" s="45" customFormat="1" ht="15" customHeight="1" x14ac:dyDescent="0.2">
      <c r="A39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9" s="494"/>
      <c r="C39" s="494"/>
      <c r="D39" s="494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T39" s="443"/>
    </row>
    <row r="40" spans="1:20" s="45" customFormat="1" ht="15" customHeight="1" x14ac:dyDescent="0.2">
      <c r="A40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0" s="494"/>
      <c r="C40" s="494"/>
      <c r="D40" s="494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3"/>
    </row>
    <row r="41" spans="1:20" s="45" customFormat="1" ht="15" customHeight="1" x14ac:dyDescent="0.2">
      <c r="A41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1" s="494"/>
      <c r="C41" s="494"/>
      <c r="D41" s="494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3"/>
    </row>
    <row r="42" spans="1:20" s="45" customFormat="1" ht="15" customHeight="1" x14ac:dyDescent="0.2">
      <c r="A42" s="49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2" s="494"/>
      <c r="C42" s="494"/>
      <c r="D42" s="494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3"/>
    </row>
    <row r="43" spans="1:20" s="45" customFormat="1" ht="15" customHeight="1" x14ac:dyDescent="0.2">
      <c r="A43" s="441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3" s="442"/>
      <c r="C43" s="442"/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3"/>
    </row>
    <row r="44" spans="1:20" s="45" customFormat="1" ht="15" customHeight="1" x14ac:dyDescent="0.2">
      <c r="A44" s="441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4" s="442"/>
      <c r="C44" s="442"/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2"/>
      <c r="S44" s="442"/>
      <c r="T44" s="443"/>
    </row>
    <row r="45" spans="1:20" s="45" customFormat="1" ht="15" customHeight="1" x14ac:dyDescent="0.2">
      <c r="A45" s="441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5" s="442"/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3"/>
    </row>
    <row r="46" spans="1:20" s="45" customFormat="1" ht="15" customHeight="1" x14ac:dyDescent="0.2">
      <c r="A46" s="441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3"/>
    </row>
    <row r="47" spans="1:20" s="45" customFormat="1" ht="15" customHeight="1" x14ac:dyDescent="0.2">
      <c r="A47" s="441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3"/>
    </row>
    <row r="48" spans="1:20" s="45" customFormat="1" ht="15" customHeight="1" x14ac:dyDescent="0.2">
      <c r="A48" s="441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3"/>
    </row>
    <row r="49" spans="1:20" s="45" customFormat="1" ht="15" customHeight="1" x14ac:dyDescent="0.2">
      <c r="A49" s="441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9" s="442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42"/>
      <c r="T49" s="443"/>
    </row>
    <row r="50" spans="1:20" s="45" customFormat="1" ht="15" customHeight="1" x14ac:dyDescent="0.2">
      <c r="A50" s="441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3"/>
    </row>
    <row r="51" spans="1:20" s="45" customFormat="1" ht="15" customHeight="1" x14ac:dyDescent="0.2">
      <c r="A51" s="441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1" s="442"/>
      <c r="C51" s="442"/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3"/>
    </row>
    <row r="52" spans="1:20" s="45" customFormat="1" ht="15" customHeight="1" x14ac:dyDescent="0.2">
      <c r="A52" s="441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2" s="442"/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442"/>
      <c r="T52" s="443"/>
    </row>
    <row r="53" spans="1:20" s="45" customFormat="1" ht="15" customHeight="1" x14ac:dyDescent="0.2">
      <c r="A53" s="441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3" s="442"/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  <c r="R53" s="442"/>
      <c r="S53" s="442"/>
      <c r="T53" s="443"/>
    </row>
    <row r="54" spans="1:20" s="45" customFormat="1" ht="15" customHeight="1" x14ac:dyDescent="0.2">
      <c r="A54" s="441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443"/>
    </row>
    <row r="55" spans="1:20" s="45" customFormat="1" ht="15" customHeight="1" x14ac:dyDescent="0.2">
      <c r="A55" s="441" t="e">
        <f>IF(#REF!&lt;&gt;"OK", "O valor de BDI sem a desoneração está fora da faixa admitida no Acórdão TCU Plenária 2622/2013.",".")</f>
        <v>#REF!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43"/>
    </row>
    <row r="56" spans="1:20" s="45" customFormat="1" ht="18" x14ac:dyDescent="0.2">
      <c r="A56" s="469" t="s">
        <v>94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1"/>
    </row>
    <row r="57" spans="1:20" s="45" customFormat="1" ht="151.5" customHeight="1" x14ac:dyDescent="0.2">
      <c r="A57" s="472" t="str">
        <f>"DECLARO que no orçamento foi aplicado a contribuição previdenciária COM DESONERAÇÃO, conforme Lei nº 12.844/2013 e Acórdão 2293/2013-TCU -Plenário (Desoneração da Folha de Pagamento)."&amp;"
"&amp;"
"&amp;"DECLARO que o percentual de encargos sociais utilizados no valor da mão-de-obra do orçamento são os encargos sociais praticados pelo SINAPI e/ou SICRO."&amp;"
"&amp;"
"&amp;"DECLARO que o orçamento da obra foi verificado com os custos nas duas possibilidades de CONTRIBUIÇÃO PREVIDENCIÁRIA e foi adotada a modalidade "&amp;IF([1]Plan4!B26=1,"COM DESONERAÇÃO"&amp;" por ser a mais adequada ao município "&amp;F5&amp;".",IF([1]Plan4!B26=2,"SEM DESONERAÇÃO","")&amp;" por ser a mais adequada ao município.")</f>
        <v>DECLARO que no orçamento foi aplicado a contribuição previdenciária COM DESONERAÇÃO, conforme Lei nº 12.844/2013 e Acórdão 2293/2013-TCU -Plenário (Desoneração da Folha de Pagamento).
DECLARO que o percentual de encargos sociais utilizados no valor da mão-de-obra do orçamento são os encargos sociais praticados pelo SINAPI e/ou SICRO.
DECLARO que o orçamento da obra foi verificado com os custos nas duas possibilidades de CONTRIBUIÇÃO PREVIDENCIÁRIA e foi adotada a modalidade COM DESONERAÇÃO por ser a mais adequada ao município .</v>
      </c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4"/>
    </row>
    <row r="58" spans="1:20" ht="15" customHeight="1" x14ac:dyDescent="0.2">
      <c r="A58" s="497"/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9"/>
    </row>
    <row r="59" spans="1:20" s="60" customFormat="1" ht="24" customHeight="1" x14ac:dyDescent="0.2">
      <c r="A59" s="460"/>
      <c r="B59" s="461"/>
      <c r="C59" s="461"/>
      <c r="D59" s="461"/>
      <c r="E59" s="461"/>
      <c r="F59" s="461"/>
      <c r="G59" s="461"/>
      <c r="H59" s="461"/>
      <c r="I59" s="500">
        <f>'ANEXO 02-BDI'!$I$31</f>
        <v>0</v>
      </c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2"/>
    </row>
    <row r="60" spans="1:20" s="60" customFormat="1" ht="24" customHeight="1" x14ac:dyDescent="0.2">
      <c r="A60" s="465"/>
      <c r="B60" s="466"/>
      <c r="C60" s="466"/>
      <c r="D60" s="466"/>
      <c r="E60" s="466"/>
      <c r="F60" s="466"/>
      <c r="G60" s="466"/>
      <c r="H60" s="466"/>
      <c r="I60" s="467" t="s">
        <v>85</v>
      </c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8"/>
    </row>
    <row r="61" spans="1:20" s="60" customFormat="1" ht="24" customHeight="1" x14ac:dyDescent="0.2">
      <c r="A61" s="479" t="s">
        <v>95</v>
      </c>
      <c r="B61" s="480"/>
      <c r="C61" s="480"/>
      <c r="D61" s="480"/>
      <c r="E61" s="480"/>
      <c r="F61" s="480"/>
      <c r="G61" s="480"/>
      <c r="H61" s="480"/>
      <c r="I61" s="481">
        <f>'ANEXO 01-ORÇAMENTO'!B26</f>
        <v>44312</v>
      </c>
      <c r="J61" s="481"/>
      <c r="K61" s="481"/>
      <c r="L61" s="481"/>
      <c r="M61" s="481"/>
      <c r="N61" s="481"/>
      <c r="O61" s="481"/>
      <c r="P61" s="481"/>
      <c r="Q61" s="481"/>
      <c r="R61" s="481"/>
      <c r="S61" s="481"/>
      <c r="T61" s="505"/>
    </row>
    <row r="62" spans="1:20" s="60" customFormat="1" ht="24" customHeight="1" x14ac:dyDescent="0.2">
      <c r="A62" s="484" t="s">
        <v>62</v>
      </c>
      <c r="B62" s="485"/>
      <c r="C62" s="485"/>
      <c r="D62" s="485"/>
      <c r="E62" s="485"/>
      <c r="F62" s="485"/>
      <c r="G62" s="485"/>
      <c r="H62" s="485"/>
      <c r="I62" s="495" t="str">
        <f>'ANEXO 01-ORÇAMENTO'!A26</f>
        <v>DATA</v>
      </c>
      <c r="J62" s="495"/>
      <c r="K62" s="495"/>
      <c r="L62" s="495"/>
      <c r="M62" s="495"/>
      <c r="N62" s="495"/>
      <c r="O62" s="495"/>
      <c r="P62" s="495"/>
      <c r="Q62" s="495"/>
      <c r="R62" s="495"/>
      <c r="S62" s="495"/>
      <c r="T62" s="496"/>
    </row>
    <row r="63" spans="1:20" s="45" customFormat="1" ht="14.25" customHeight="1" x14ac:dyDescent="0.2"/>
    <row r="64" spans="1:20" s="45" customFormat="1" x14ac:dyDescent="0.2"/>
    <row r="65" s="45" customFormat="1" x14ac:dyDescent="0.2"/>
    <row r="66" s="45" customFormat="1" x14ac:dyDescent="0.2"/>
    <row r="67" s="45" customFormat="1" x14ac:dyDescent="0.2"/>
    <row r="68" s="45" customFormat="1" x14ac:dyDescent="0.2"/>
    <row r="69" s="45" customFormat="1" x14ac:dyDescent="0.2"/>
    <row r="70" s="45" customFormat="1" x14ac:dyDescent="0.2"/>
    <row r="71" s="45" customFormat="1" x14ac:dyDescent="0.2"/>
    <row r="72" s="45" customFormat="1" x14ac:dyDescent="0.2"/>
    <row r="73" s="45" customFormat="1" ht="12.75" customHeight="1" x14ac:dyDescent="0.2"/>
    <row r="74" s="45" customFormat="1" x14ac:dyDescent="0.2"/>
    <row r="75" s="45" customFormat="1" x14ac:dyDescent="0.2"/>
    <row r="76" s="45" customFormat="1" x14ac:dyDescent="0.2"/>
    <row r="77" s="45" customFormat="1" x14ac:dyDescent="0.2"/>
    <row r="78" s="45" customFormat="1" x14ac:dyDescent="0.2"/>
    <row r="79" s="45" customFormat="1" x14ac:dyDescent="0.2"/>
    <row r="80" s="45" customFormat="1" x14ac:dyDescent="0.2"/>
    <row r="81" s="45" customFormat="1" x14ac:dyDescent="0.2"/>
    <row r="82" s="45" customFormat="1" x14ac:dyDescent="0.2"/>
    <row r="83" s="45" customFormat="1" x14ac:dyDescent="0.2"/>
    <row r="84" s="45" customFormat="1" x14ac:dyDescent="0.2"/>
    <row r="85" s="45" customFormat="1" x14ac:dyDescent="0.2"/>
    <row r="86" s="45" customFormat="1" x14ac:dyDescent="0.2"/>
    <row r="87" s="45" customFormat="1" x14ac:dyDescent="0.2"/>
    <row r="88" s="45" customFormat="1" x14ac:dyDescent="0.2"/>
    <row r="89" s="45" customFormat="1" x14ac:dyDescent="0.2"/>
    <row r="90" s="45" customFormat="1" x14ac:dyDescent="0.2"/>
    <row r="91" s="45" customFormat="1" x14ac:dyDescent="0.2"/>
    <row r="92" s="45" customFormat="1" x14ac:dyDescent="0.2"/>
    <row r="93" s="45" customFormat="1" x14ac:dyDescent="0.2"/>
    <row r="94" s="45" customFormat="1" x14ac:dyDescent="0.2"/>
    <row r="95" s="45" customFormat="1" x14ac:dyDescent="0.2"/>
    <row r="96" s="45" customFormat="1" x14ac:dyDescent="0.2"/>
    <row r="97" s="45" customFormat="1" x14ac:dyDescent="0.2"/>
    <row r="98" s="45" customFormat="1" x14ac:dyDescent="0.2"/>
    <row r="99" s="45" customFormat="1" x14ac:dyDescent="0.2"/>
    <row r="100" s="45" customFormat="1" x14ac:dyDescent="0.2"/>
    <row r="101" s="45" customFormat="1" x14ac:dyDescent="0.2"/>
    <row r="102" s="45" customFormat="1" x14ac:dyDescent="0.2"/>
    <row r="103" s="45" customFormat="1" x14ac:dyDescent="0.2"/>
    <row r="104" s="45" customFormat="1" x14ac:dyDescent="0.2"/>
    <row r="105" s="45" customFormat="1" x14ac:dyDescent="0.2"/>
    <row r="106" s="45" customFormat="1" x14ac:dyDescent="0.2"/>
  </sheetData>
  <mergeCells count="60">
    <mergeCell ref="A5:T5"/>
    <mergeCell ref="A60:H60"/>
    <mergeCell ref="I60:T60"/>
    <mergeCell ref="A61:H61"/>
    <mergeCell ref="I61:T61"/>
    <mergeCell ref="A49:T49"/>
    <mergeCell ref="A50:T50"/>
    <mergeCell ref="A51:T51"/>
    <mergeCell ref="A52:T52"/>
    <mergeCell ref="A53:T53"/>
    <mergeCell ref="A54:T54"/>
    <mergeCell ref="A43:T43"/>
    <mergeCell ref="A44:T44"/>
    <mergeCell ref="A45:T45"/>
    <mergeCell ref="A46:T46"/>
    <mergeCell ref="A47:T47"/>
    <mergeCell ref="A62:H62"/>
    <mergeCell ref="I62:T62"/>
    <mergeCell ref="A55:T55"/>
    <mergeCell ref="A56:T56"/>
    <mergeCell ref="A57:T57"/>
    <mergeCell ref="A58:T58"/>
    <mergeCell ref="A59:H59"/>
    <mergeCell ref="I59:T59"/>
    <mergeCell ref="A48:T48"/>
    <mergeCell ref="A37:T37"/>
    <mergeCell ref="A38:T38"/>
    <mergeCell ref="A39:T39"/>
    <mergeCell ref="A40:T40"/>
    <mergeCell ref="A41:T41"/>
    <mergeCell ref="A42:T42"/>
    <mergeCell ref="A36:T36"/>
    <mergeCell ref="A25:T25"/>
    <mergeCell ref="A26:T26"/>
    <mergeCell ref="A27:T27"/>
    <mergeCell ref="A28:T28"/>
    <mergeCell ref="A29:T29"/>
    <mergeCell ref="A30:T30"/>
    <mergeCell ref="A31:T31"/>
    <mergeCell ref="A32:T32"/>
    <mergeCell ref="A33:T33"/>
    <mergeCell ref="A34:T34"/>
    <mergeCell ref="A35:T35"/>
    <mergeCell ref="A24:T24"/>
    <mergeCell ref="A13:T13"/>
    <mergeCell ref="A14:T14"/>
    <mergeCell ref="A15:T15"/>
    <mergeCell ref="A16:T16"/>
    <mergeCell ref="A17:T17"/>
    <mergeCell ref="A18:T18"/>
    <mergeCell ref="A19:T19"/>
    <mergeCell ref="A20:T20"/>
    <mergeCell ref="A21:T21"/>
    <mergeCell ref="A22:T22"/>
    <mergeCell ref="A23:T23"/>
    <mergeCell ref="A6:S6"/>
    <mergeCell ref="A9:T9"/>
    <mergeCell ref="A10:T10"/>
    <mergeCell ref="A11:T11"/>
    <mergeCell ref="A12:T12"/>
  </mergeCells>
  <conditionalFormatting sqref="I59:T59 A61:T61">
    <cfRule type="cellIs" dxfId="17" priority="10" stopIfTrue="1" operator="equal">
      <formula>0</formula>
    </cfRule>
  </conditionalFormatting>
  <conditionalFormatting sqref="A55:T55">
    <cfRule type="cellIs" dxfId="16" priority="11" stopIfTrue="1" operator="notEqual">
      <formula>"."</formula>
    </cfRule>
  </conditionalFormatting>
  <conditionalFormatting sqref="A58:T58">
    <cfRule type="cellIs" dxfId="15" priority="12" stopIfTrue="1" operator="notEqual">
      <formula>"."</formula>
    </cfRule>
  </conditionalFormatting>
  <conditionalFormatting sqref="A9:T9 A54:T54">
    <cfRule type="cellIs" dxfId="14" priority="9" stopIfTrue="1" operator="notEqual">
      <formula>"."</formula>
    </cfRule>
  </conditionalFormatting>
  <conditionalFormatting sqref="A10:T10 A53:T53">
    <cfRule type="cellIs" dxfId="13" priority="8" stopIfTrue="1" operator="notEqual">
      <formula>"."</formula>
    </cfRule>
  </conditionalFormatting>
  <conditionalFormatting sqref="A11:T42 A51:T52">
    <cfRule type="cellIs" dxfId="12" priority="7" stopIfTrue="1" operator="notEqual">
      <formula>"."</formula>
    </cfRule>
  </conditionalFormatting>
  <conditionalFormatting sqref="A46:T46">
    <cfRule type="cellIs" dxfId="11" priority="6" stopIfTrue="1" operator="notEqual">
      <formula>"."</formula>
    </cfRule>
  </conditionalFormatting>
  <conditionalFormatting sqref="A45:T45">
    <cfRule type="cellIs" dxfId="10" priority="5" stopIfTrue="1" operator="notEqual">
      <formula>"."</formula>
    </cfRule>
  </conditionalFormatting>
  <conditionalFormatting sqref="A43:T44">
    <cfRule type="cellIs" dxfId="9" priority="4" stopIfTrue="1" operator="notEqual">
      <formula>"."</formula>
    </cfRule>
  </conditionalFormatting>
  <conditionalFormatting sqref="A50:T50">
    <cfRule type="cellIs" dxfId="8" priority="3" stopIfTrue="1" operator="notEqual">
      <formula>"."</formula>
    </cfRule>
  </conditionalFormatting>
  <conditionalFormatting sqref="A49:T49">
    <cfRule type="cellIs" dxfId="7" priority="2" stopIfTrue="1" operator="notEqual">
      <formula>"."</formula>
    </cfRule>
  </conditionalFormatting>
  <conditionalFormatting sqref="A47:T48">
    <cfRule type="cellIs" dxfId="6" priority="1" stopIfTrue="1" operator="notEqual">
      <formula>"."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51"/>
  <sheetViews>
    <sheetView workbookViewId="0">
      <selection activeCell="B26" sqref="B26"/>
    </sheetView>
  </sheetViews>
  <sheetFormatPr defaultRowHeight="12.75" x14ac:dyDescent="0.2"/>
  <cols>
    <col min="2" max="2" width="50.85546875" customWidth="1"/>
  </cols>
  <sheetData>
    <row r="4" spans="2:20" ht="16.5" thickBot="1" x14ac:dyDescent="0.3">
      <c r="C4" s="513" t="s">
        <v>15</v>
      </c>
      <c r="D4" s="513"/>
      <c r="E4" s="513"/>
      <c r="F4" s="513"/>
      <c r="G4" s="513"/>
      <c r="H4" s="513"/>
      <c r="I4" s="513" t="s">
        <v>3</v>
      </c>
      <c r="J4" s="513"/>
      <c r="K4" s="513"/>
      <c r="L4" s="513"/>
      <c r="M4" s="513"/>
      <c r="N4" s="513"/>
      <c r="O4" s="513" t="s">
        <v>16</v>
      </c>
      <c r="P4" s="513"/>
      <c r="Q4" s="513"/>
      <c r="R4" s="513"/>
      <c r="S4" s="513"/>
      <c r="T4" s="513"/>
    </row>
    <row r="5" spans="2:20" ht="32.25" thickBot="1" x14ac:dyDescent="0.25">
      <c r="B5" s="1" t="s">
        <v>17</v>
      </c>
      <c r="C5" s="2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4" t="s">
        <v>23</v>
      </c>
      <c r="I5" s="2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4" t="s">
        <v>23</v>
      </c>
      <c r="O5" s="2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4" t="s">
        <v>23</v>
      </c>
    </row>
    <row r="6" spans="2:20" x14ac:dyDescent="0.2">
      <c r="B6" s="5" t="s">
        <v>24</v>
      </c>
      <c r="C6" s="6">
        <v>3</v>
      </c>
      <c r="D6" s="7">
        <v>3.8</v>
      </c>
      <c r="E6" s="7">
        <v>3.43</v>
      </c>
      <c r="F6" s="7">
        <v>5.29</v>
      </c>
      <c r="G6" s="7">
        <v>4</v>
      </c>
      <c r="H6" s="8">
        <v>1.5</v>
      </c>
      <c r="I6" s="6">
        <v>4</v>
      </c>
      <c r="J6" s="7">
        <v>4.01</v>
      </c>
      <c r="K6" s="7">
        <v>4.93</v>
      </c>
      <c r="L6" s="7">
        <v>5.92</v>
      </c>
      <c r="M6" s="7">
        <v>5.52</v>
      </c>
      <c r="N6" s="8">
        <v>3.45</v>
      </c>
      <c r="O6" s="6">
        <v>5.5</v>
      </c>
      <c r="P6" s="7">
        <v>4.67</v>
      </c>
      <c r="Q6" s="7">
        <v>6.71</v>
      </c>
      <c r="R6" s="7">
        <v>7.93</v>
      </c>
      <c r="S6" s="7">
        <v>7.85</v>
      </c>
      <c r="T6" s="8">
        <v>4.49</v>
      </c>
    </row>
    <row r="7" spans="2:20" x14ac:dyDescent="0.2">
      <c r="B7" s="9" t="s">
        <v>25</v>
      </c>
      <c r="C7" s="10">
        <v>0.8</v>
      </c>
      <c r="D7" s="11">
        <v>0.32</v>
      </c>
      <c r="E7" s="11">
        <v>0.28000000000000003</v>
      </c>
      <c r="F7" s="11">
        <v>0.25</v>
      </c>
      <c r="G7" s="11">
        <v>0.81</v>
      </c>
      <c r="H7" s="12">
        <v>0.3</v>
      </c>
      <c r="I7" s="10">
        <v>0.8</v>
      </c>
      <c r="J7" s="11">
        <v>0.4</v>
      </c>
      <c r="K7" s="11">
        <v>0.49</v>
      </c>
      <c r="L7" s="11">
        <v>0.51</v>
      </c>
      <c r="M7" s="11">
        <v>1.22</v>
      </c>
      <c r="N7" s="12">
        <v>0.48</v>
      </c>
      <c r="O7" s="10">
        <v>1</v>
      </c>
      <c r="P7" s="11">
        <v>0.74</v>
      </c>
      <c r="Q7" s="11">
        <v>0.75</v>
      </c>
      <c r="R7" s="11">
        <v>0.56000000000000005</v>
      </c>
      <c r="S7" s="11">
        <v>1.99</v>
      </c>
      <c r="T7" s="12">
        <v>0.82</v>
      </c>
    </row>
    <row r="8" spans="2:20" x14ac:dyDescent="0.2">
      <c r="B8" s="9" t="s">
        <v>26</v>
      </c>
      <c r="C8" s="10">
        <v>0.97</v>
      </c>
      <c r="D8" s="11">
        <v>0.5</v>
      </c>
      <c r="E8" s="11">
        <v>1</v>
      </c>
      <c r="F8" s="11">
        <v>1</v>
      </c>
      <c r="G8" s="11">
        <v>1.46</v>
      </c>
      <c r="H8" s="12">
        <v>0.56000000000000005</v>
      </c>
      <c r="I8" s="10">
        <v>1.27</v>
      </c>
      <c r="J8" s="11">
        <v>0.56000000000000005</v>
      </c>
      <c r="K8" s="11">
        <v>1.39</v>
      </c>
      <c r="L8" s="11">
        <v>1.48</v>
      </c>
      <c r="M8" s="11">
        <v>2.3199999999999998</v>
      </c>
      <c r="N8" s="12">
        <v>0.85</v>
      </c>
      <c r="O8" s="10">
        <v>1.27</v>
      </c>
      <c r="P8" s="11">
        <v>0.97</v>
      </c>
      <c r="Q8" s="11">
        <v>1.74</v>
      </c>
      <c r="R8" s="11">
        <v>1.97</v>
      </c>
      <c r="S8" s="11">
        <v>3.16</v>
      </c>
      <c r="T8" s="12">
        <v>0.89</v>
      </c>
    </row>
    <row r="9" spans="2:20" x14ac:dyDescent="0.2">
      <c r="B9" s="9" t="s">
        <v>27</v>
      </c>
      <c r="C9" s="10">
        <v>0.59</v>
      </c>
      <c r="D9" s="11">
        <v>1.02</v>
      </c>
      <c r="E9" s="11">
        <v>0.94</v>
      </c>
      <c r="F9" s="11">
        <v>1.01</v>
      </c>
      <c r="G9" s="11">
        <v>0.94</v>
      </c>
      <c r="H9" s="12">
        <v>0.85</v>
      </c>
      <c r="I9" s="10">
        <v>1.23</v>
      </c>
      <c r="J9" s="11">
        <v>1.1100000000000001</v>
      </c>
      <c r="K9" s="11">
        <v>0.99</v>
      </c>
      <c r="L9" s="11">
        <v>1.07</v>
      </c>
      <c r="M9" s="11">
        <v>1.02</v>
      </c>
      <c r="N9" s="12">
        <v>0.85</v>
      </c>
      <c r="O9" s="10">
        <v>1.39</v>
      </c>
      <c r="P9" s="11">
        <v>1.21</v>
      </c>
      <c r="Q9" s="11">
        <v>1.17</v>
      </c>
      <c r="R9" s="11">
        <v>1.1100000000000001</v>
      </c>
      <c r="S9" s="11">
        <v>1.33</v>
      </c>
      <c r="T9" s="12">
        <v>1.1100000000000001</v>
      </c>
    </row>
    <row r="10" spans="2:20" ht="13.5" thickBot="1" x14ac:dyDescent="0.25">
      <c r="B10" s="9" t="s">
        <v>28</v>
      </c>
      <c r="C10" s="10">
        <v>6.16</v>
      </c>
      <c r="D10" s="11">
        <v>6.64</v>
      </c>
      <c r="E10" s="11">
        <v>6.74</v>
      </c>
      <c r="F10" s="11">
        <v>8</v>
      </c>
      <c r="G10" s="11">
        <v>7.14</v>
      </c>
      <c r="H10" s="12">
        <v>3.5</v>
      </c>
      <c r="I10" s="10">
        <v>7.4</v>
      </c>
      <c r="J10" s="11">
        <v>7.3</v>
      </c>
      <c r="K10" s="11">
        <v>8.0399999999999991</v>
      </c>
      <c r="L10" s="11">
        <v>8.31</v>
      </c>
      <c r="M10" s="11">
        <v>8.4</v>
      </c>
      <c r="N10" s="12">
        <v>5.1100000000000003</v>
      </c>
      <c r="O10" s="10">
        <v>8.9600000000000009</v>
      </c>
      <c r="P10" s="11">
        <v>8.69</v>
      </c>
      <c r="Q10" s="11">
        <v>9.4</v>
      </c>
      <c r="R10" s="11">
        <v>9.51</v>
      </c>
      <c r="S10" s="11">
        <v>10.43</v>
      </c>
      <c r="T10" s="12">
        <v>6.22</v>
      </c>
    </row>
    <row r="11" spans="2:20" x14ac:dyDescent="0.2">
      <c r="B11" s="5" t="s">
        <v>29</v>
      </c>
      <c r="C11" s="10">
        <v>0.65</v>
      </c>
      <c r="D11" s="11">
        <v>0.65</v>
      </c>
      <c r="E11" s="11">
        <v>0.65</v>
      </c>
      <c r="F11" s="11">
        <v>0.65</v>
      </c>
      <c r="G11" s="11">
        <v>0.65</v>
      </c>
      <c r="H11" s="12">
        <v>0.65</v>
      </c>
      <c r="I11" s="10">
        <v>0.65</v>
      </c>
      <c r="J11" s="11">
        <v>0.65</v>
      </c>
      <c r="K11" s="11">
        <v>0.65</v>
      </c>
      <c r="L11" s="11">
        <v>0.65</v>
      </c>
      <c r="M11" s="11">
        <v>0.65</v>
      </c>
      <c r="N11" s="12">
        <v>0.65</v>
      </c>
      <c r="O11" s="10">
        <v>0.65</v>
      </c>
      <c r="P11" s="11">
        <v>0.65</v>
      </c>
      <c r="Q11" s="11">
        <v>0.65</v>
      </c>
      <c r="R11" s="11">
        <v>0.65</v>
      </c>
      <c r="S11" s="11">
        <v>0.65</v>
      </c>
      <c r="T11" s="12">
        <v>0.65</v>
      </c>
    </row>
    <row r="12" spans="2:20" x14ac:dyDescent="0.2">
      <c r="B12" s="9" t="s">
        <v>30</v>
      </c>
      <c r="C12" s="10">
        <v>3</v>
      </c>
      <c r="D12" s="11">
        <v>3</v>
      </c>
      <c r="E12" s="11">
        <v>3</v>
      </c>
      <c r="F12" s="11">
        <v>3</v>
      </c>
      <c r="G12" s="11">
        <v>3</v>
      </c>
      <c r="H12" s="12">
        <v>3</v>
      </c>
      <c r="I12" s="10">
        <v>3</v>
      </c>
      <c r="J12" s="11">
        <v>3</v>
      </c>
      <c r="K12" s="11">
        <v>3</v>
      </c>
      <c r="L12" s="11">
        <v>3</v>
      </c>
      <c r="M12" s="11">
        <v>3</v>
      </c>
      <c r="N12" s="12">
        <v>3</v>
      </c>
      <c r="O12" s="10">
        <v>3</v>
      </c>
      <c r="P12" s="11">
        <v>3</v>
      </c>
      <c r="Q12" s="11">
        <v>3</v>
      </c>
      <c r="R12" s="11">
        <v>3</v>
      </c>
      <c r="S12" s="11">
        <v>3</v>
      </c>
      <c r="T12" s="12">
        <v>3</v>
      </c>
    </row>
    <row r="13" spans="2:20" x14ac:dyDescent="0.2">
      <c r="B13" s="9" t="s">
        <v>31</v>
      </c>
      <c r="C13" s="10">
        <v>2</v>
      </c>
      <c r="D13" s="11">
        <v>2</v>
      </c>
      <c r="E13" s="11">
        <v>2</v>
      </c>
      <c r="F13" s="11">
        <v>2</v>
      </c>
      <c r="G13" s="11">
        <v>2</v>
      </c>
      <c r="H13" s="12">
        <v>2</v>
      </c>
      <c r="I13" s="10">
        <v>2</v>
      </c>
      <c r="J13" s="11">
        <v>2</v>
      </c>
      <c r="K13" s="11">
        <v>2</v>
      </c>
      <c r="L13" s="11">
        <v>2</v>
      </c>
      <c r="M13" s="11">
        <v>2</v>
      </c>
      <c r="N13" s="12">
        <v>2</v>
      </c>
      <c r="O13" s="10">
        <v>5</v>
      </c>
      <c r="P13" s="11">
        <v>5</v>
      </c>
      <c r="Q13" s="11">
        <v>5</v>
      </c>
      <c r="R13" s="11">
        <v>5</v>
      </c>
      <c r="S13" s="11">
        <v>5</v>
      </c>
      <c r="T13" s="12">
        <v>5</v>
      </c>
    </row>
    <row r="14" spans="2:20" x14ac:dyDescent="0.2">
      <c r="B14" s="9" t="s">
        <v>32</v>
      </c>
      <c r="C14" s="10">
        <v>2</v>
      </c>
      <c r="D14" s="11">
        <v>2</v>
      </c>
      <c r="E14" s="11">
        <v>2</v>
      </c>
      <c r="F14" s="11">
        <v>2</v>
      </c>
      <c r="G14" s="11">
        <v>2</v>
      </c>
      <c r="H14" s="12">
        <v>2</v>
      </c>
      <c r="I14" s="10">
        <v>2</v>
      </c>
      <c r="J14" s="11">
        <v>2</v>
      </c>
      <c r="K14" s="11">
        <v>2</v>
      </c>
      <c r="L14" s="11">
        <v>2</v>
      </c>
      <c r="M14" s="11">
        <v>2</v>
      </c>
      <c r="N14" s="12">
        <v>2</v>
      </c>
      <c r="O14" s="10">
        <v>2</v>
      </c>
      <c r="P14" s="11">
        <v>2</v>
      </c>
      <c r="Q14" s="11">
        <v>2</v>
      </c>
      <c r="R14" s="11">
        <v>2</v>
      </c>
      <c r="S14" s="11">
        <v>2</v>
      </c>
      <c r="T14" s="12">
        <v>2</v>
      </c>
    </row>
    <row r="15" spans="2:20" ht="13.5" thickBot="1" x14ac:dyDescent="0.25">
      <c r="B15" s="13" t="s">
        <v>33</v>
      </c>
      <c r="C15" s="14">
        <f>SUM(C11:C13)</f>
        <v>5.65</v>
      </c>
      <c r="D15" s="15">
        <f>SUM(D11:D13)</f>
        <v>5.65</v>
      </c>
      <c r="E15" s="15">
        <f t="shared" ref="E15:T15" si="0">SUM(E11:E13)</f>
        <v>5.65</v>
      </c>
      <c r="F15" s="15">
        <f t="shared" si="0"/>
        <v>5.65</v>
      </c>
      <c r="G15" s="15">
        <f t="shared" si="0"/>
        <v>5.65</v>
      </c>
      <c r="H15" s="15">
        <f t="shared" si="0"/>
        <v>5.65</v>
      </c>
      <c r="I15" s="14">
        <f t="shared" si="0"/>
        <v>5.65</v>
      </c>
      <c r="J15" s="15">
        <f t="shared" si="0"/>
        <v>5.65</v>
      </c>
      <c r="K15" s="15">
        <f t="shared" si="0"/>
        <v>5.65</v>
      </c>
      <c r="L15" s="15">
        <f t="shared" si="0"/>
        <v>5.65</v>
      </c>
      <c r="M15" s="15">
        <f t="shared" si="0"/>
        <v>5.65</v>
      </c>
      <c r="N15" s="15">
        <f t="shared" si="0"/>
        <v>5.65</v>
      </c>
      <c r="O15" s="14">
        <f t="shared" si="0"/>
        <v>8.65</v>
      </c>
      <c r="P15" s="15">
        <f t="shared" si="0"/>
        <v>8.65</v>
      </c>
      <c r="Q15" s="15">
        <f t="shared" si="0"/>
        <v>8.65</v>
      </c>
      <c r="R15" s="15">
        <f t="shared" si="0"/>
        <v>8.65</v>
      </c>
      <c r="S15" s="15">
        <f t="shared" si="0"/>
        <v>8.65</v>
      </c>
      <c r="T15" s="16">
        <f t="shared" si="0"/>
        <v>8.65</v>
      </c>
    </row>
    <row r="16" spans="2:20" ht="13.5" thickBot="1" x14ac:dyDescent="0.25">
      <c r="B16" s="17"/>
      <c r="I16" s="17"/>
      <c r="J16" s="17"/>
      <c r="K16" s="17"/>
      <c r="L16" s="17"/>
      <c r="M16" s="17"/>
      <c r="N16" s="17"/>
    </row>
    <row r="17" spans="2:23" ht="16.5" thickBot="1" x14ac:dyDescent="0.3">
      <c r="B17" s="18">
        <v>1</v>
      </c>
    </row>
    <row r="18" spans="2:23" ht="16.5" thickBot="1" x14ac:dyDescent="0.3">
      <c r="B18" s="19" t="s">
        <v>5</v>
      </c>
      <c r="C18" s="514" t="s">
        <v>34</v>
      </c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6"/>
      <c r="O18" s="517" t="s">
        <v>35</v>
      </c>
      <c r="P18" s="518"/>
      <c r="Q18" s="518"/>
      <c r="R18" s="518"/>
      <c r="S18" s="518"/>
      <c r="T18" s="519"/>
    </row>
    <row r="19" spans="2:23" x14ac:dyDescent="0.2">
      <c r="B19" s="20">
        <v>1</v>
      </c>
      <c r="C19" s="506" t="s">
        <v>36</v>
      </c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8"/>
      <c r="O19" s="509">
        <v>20.34</v>
      </c>
      <c r="P19" s="510"/>
      <c r="Q19" s="511">
        <v>22.12</v>
      </c>
      <c r="R19" s="511"/>
      <c r="S19" s="511">
        <v>25</v>
      </c>
      <c r="T19" s="512"/>
    </row>
    <row r="20" spans="2:23" x14ac:dyDescent="0.2">
      <c r="B20" s="21">
        <v>2</v>
      </c>
      <c r="C20" s="520" t="s">
        <v>37</v>
      </c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2"/>
      <c r="O20" s="523">
        <v>19.600000000000001</v>
      </c>
      <c r="P20" s="524"/>
      <c r="Q20" s="525">
        <v>20.97</v>
      </c>
      <c r="R20" s="525"/>
      <c r="S20" s="525">
        <v>24.23</v>
      </c>
      <c r="T20" s="526"/>
    </row>
    <row r="21" spans="2:23" x14ac:dyDescent="0.2">
      <c r="B21" s="21">
        <v>3</v>
      </c>
      <c r="C21" s="520" t="s">
        <v>38</v>
      </c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2"/>
      <c r="O21" s="523">
        <v>20.76</v>
      </c>
      <c r="P21" s="524"/>
      <c r="Q21" s="525">
        <v>24.18</v>
      </c>
      <c r="R21" s="525"/>
      <c r="S21" s="525">
        <v>26.44</v>
      </c>
      <c r="T21" s="526"/>
    </row>
    <row r="22" spans="2:23" x14ac:dyDescent="0.2">
      <c r="B22" s="21">
        <v>4</v>
      </c>
      <c r="C22" s="520" t="s">
        <v>39</v>
      </c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2"/>
      <c r="O22" s="523">
        <v>24</v>
      </c>
      <c r="P22" s="524"/>
      <c r="Q22" s="525">
        <v>25.84</v>
      </c>
      <c r="R22" s="525"/>
      <c r="S22" s="525">
        <v>27.86</v>
      </c>
      <c r="T22" s="526"/>
    </row>
    <row r="23" spans="2:23" x14ac:dyDescent="0.2">
      <c r="B23" s="21">
        <v>5</v>
      </c>
      <c r="C23" s="520" t="s">
        <v>40</v>
      </c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2"/>
      <c r="O23" s="523">
        <v>22.8</v>
      </c>
      <c r="P23" s="524"/>
      <c r="Q23" s="525">
        <v>27.48</v>
      </c>
      <c r="R23" s="525"/>
      <c r="S23" s="525">
        <v>30.95</v>
      </c>
      <c r="T23" s="526"/>
    </row>
    <row r="24" spans="2:23" ht="13.5" thickBot="1" x14ac:dyDescent="0.25">
      <c r="B24" s="22">
        <v>6</v>
      </c>
      <c r="C24" s="538" t="s">
        <v>41</v>
      </c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40"/>
      <c r="O24" s="541">
        <v>11.1</v>
      </c>
      <c r="P24" s="542"/>
      <c r="Q24" s="530">
        <v>14.02</v>
      </c>
      <c r="R24" s="530"/>
      <c r="S24" s="530">
        <v>16.8</v>
      </c>
      <c r="T24" s="531"/>
    </row>
    <row r="25" spans="2:23" ht="13.5" thickBot="1" x14ac:dyDescent="0.25">
      <c r="B25" s="17"/>
      <c r="I25" s="17"/>
      <c r="J25" s="17"/>
      <c r="K25" s="17"/>
      <c r="L25" s="17"/>
      <c r="M25" s="17"/>
      <c r="N25" s="17"/>
      <c r="W25" s="23" t="s">
        <v>42</v>
      </c>
    </row>
    <row r="26" spans="2:23" ht="16.5" thickBot="1" x14ac:dyDescent="0.3">
      <c r="B26" s="18">
        <v>2</v>
      </c>
    </row>
    <row r="27" spans="2:23" ht="16.5" thickBot="1" x14ac:dyDescent="0.3">
      <c r="B27" s="19" t="s">
        <v>43</v>
      </c>
      <c r="C27" s="527"/>
      <c r="D27" s="528"/>
      <c r="E27" s="528"/>
      <c r="F27" s="528"/>
      <c r="G27" s="528"/>
      <c r="H27" s="528"/>
      <c r="I27" s="529"/>
    </row>
    <row r="28" spans="2:23" x14ac:dyDescent="0.2">
      <c r="B28" s="21">
        <v>1</v>
      </c>
      <c r="C28" s="532" t="s">
        <v>1</v>
      </c>
      <c r="D28" s="533"/>
      <c r="E28" s="533"/>
      <c r="F28" s="533"/>
      <c r="G28" s="533"/>
      <c r="H28" s="533"/>
      <c r="I28" s="534"/>
    </row>
    <row r="29" spans="2:23" ht="13.5" thickBot="1" x14ac:dyDescent="0.25">
      <c r="B29" s="21">
        <v>2</v>
      </c>
      <c r="C29" s="535" t="s">
        <v>2</v>
      </c>
      <c r="D29" s="536"/>
      <c r="E29" s="536"/>
      <c r="F29" s="536"/>
      <c r="G29" s="536"/>
      <c r="H29" s="536"/>
      <c r="I29" s="537"/>
    </row>
    <row r="48" spans="3:14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3:14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3:14" x14ac:dyDescent="0.2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</sheetData>
  <mergeCells count="32">
    <mergeCell ref="C28:I28"/>
    <mergeCell ref="C29:I29"/>
    <mergeCell ref="C24:N24"/>
    <mergeCell ref="O24:P24"/>
    <mergeCell ref="Q24:R24"/>
    <mergeCell ref="C22:N22"/>
    <mergeCell ref="O22:P22"/>
    <mergeCell ref="Q22:R22"/>
    <mergeCell ref="S22:T22"/>
    <mergeCell ref="C27:I27"/>
    <mergeCell ref="S24:T24"/>
    <mergeCell ref="C23:N23"/>
    <mergeCell ref="O23:P23"/>
    <mergeCell ref="Q23:R23"/>
    <mergeCell ref="S23:T23"/>
    <mergeCell ref="C21:N21"/>
    <mergeCell ref="O21:P21"/>
    <mergeCell ref="Q21:R21"/>
    <mergeCell ref="S21:T21"/>
    <mergeCell ref="C20:N20"/>
    <mergeCell ref="O20:P20"/>
    <mergeCell ref="Q20:R20"/>
    <mergeCell ref="S20:T20"/>
    <mergeCell ref="C19:N19"/>
    <mergeCell ref="O19:P19"/>
    <mergeCell ref="Q19:R19"/>
    <mergeCell ref="S19:T19"/>
    <mergeCell ref="C4:H4"/>
    <mergeCell ref="I4:N4"/>
    <mergeCell ref="O4:T4"/>
    <mergeCell ref="C18:N18"/>
    <mergeCell ref="O18:T18"/>
  </mergeCells>
  <phoneticPr fontId="2" type="noConversion"/>
  <conditionalFormatting sqref="N5:N14 B24:N24 T5:T14 H5:H14">
    <cfRule type="expression" dxfId="5" priority="1" stopIfTrue="1">
      <formula>($B$1=6)</formula>
    </cfRule>
  </conditionalFormatting>
  <conditionalFormatting sqref="M5:M14 B23:N23 S5:S14 G5:G14">
    <cfRule type="expression" dxfId="4" priority="2" stopIfTrue="1">
      <formula>($B$1=5)</formula>
    </cfRule>
  </conditionalFormatting>
  <conditionalFormatting sqref="L5:L14 B22:N22 R5:R14 F5:F14">
    <cfRule type="expression" dxfId="3" priority="3" stopIfTrue="1">
      <formula>($B$1=4)</formula>
    </cfRule>
  </conditionalFormatting>
  <conditionalFormatting sqref="P15:T15 B21:N21 Q5:Q14 E5:E14 K5:K14 D15:H15 J15:N15 B29">
    <cfRule type="expression" dxfId="2" priority="4" stopIfTrue="1">
      <formula>($B$1=3)</formula>
    </cfRule>
  </conditionalFormatting>
  <conditionalFormatting sqref="J5:J14 B20:N20 P5:P14 D5:D14 B28">
    <cfRule type="expression" dxfId="1" priority="5" stopIfTrue="1">
      <formula>($B$1=2)</formula>
    </cfRule>
  </conditionalFormatting>
  <conditionalFormatting sqref="O5:O15 B19:N19 C18:N18 C5:C15 I5:I15">
    <cfRule type="expression" dxfId="0" priority="6" stopIfTrue="1">
      <formula>($B$1=1)</formula>
    </cfRule>
  </conditionalFormatting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ANEXO 01-ORÇAMENTO</vt:lpstr>
      <vt:lpstr>ANEXO 02-BDI</vt:lpstr>
      <vt:lpstr>ANEXO 03-CRONOGRAMA</vt:lpstr>
      <vt:lpstr>ANEXO 04- ENCARGOS SOCIAIS</vt:lpstr>
      <vt:lpstr>Plan4</vt:lpstr>
      <vt:lpstr>'ANEXO 01-ORÇAMENTO'!Area_de_impressao</vt:lpstr>
      <vt:lpstr>'ANEXO 02-BDI'!Area_de_impressao</vt:lpstr>
      <vt:lpstr>'ANEXO 03-CRONOGRAMA'!Area_de_impressao</vt:lpstr>
      <vt:lpstr>'ANEXO 01-ORÇAMENTO'!Titulos_de_impressao</vt:lpstr>
      <vt:lpstr>'ANEXO 03-CRONOGRAMA'!Titulos_de_impressao</vt:lpstr>
    </vt:vector>
  </TitlesOfParts>
  <Company>Caixa Econômica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Speggiorin</dc:creator>
  <cp:lastModifiedBy>Samara Guth</cp:lastModifiedBy>
  <cp:lastPrinted>2021-05-06T12:08:17Z</cp:lastPrinted>
  <dcterms:created xsi:type="dcterms:W3CDTF">2014-06-24T16:50:41Z</dcterms:created>
  <dcterms:modified xsi:type="dcterms:W3CDTF">2021-06-15T17:01:31Z</dcterms:modified>
</cp:coreProperties>
</file>