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905" tabRatio="865" activeTab="0"/>
  </bookViews>
  <sheets>
    <sheet name="Plan.Geral" sheetId="1" r:id="rId1"/>
    <sheet name="Plan1" sheetId="2" state="hidden" r:id="rId2"/>
    <sheet name="Plan3" sheetId="3" state="hidden" r:id="rId3"/>
    <sheet name="Uniformes" sheetId="4" r:id="rId4"/>
    <sheet name="Materiais" sheetId="5" r:id="rId5"/>
    <sheet name="Equipamentos" sheetId="6" r:id="rId6"/>
  </sheets>
  <definedNames/>
  <calcPr fullCalcOnLoad="1"/>
</workbook>
</file>

<file path=xl/sharedStrings.xml><?xml version="1.0" encoding="utf-8"?>
<sst xmlns="http://schemas.openxmlformats.org/spreadsheetml/2006/main" count="424" uniqueCount="206">
  <si>
    <t>Nº de meses de execução contratual</t>
  </si>
  <si>
    <t>Composição da Remuneração</t>
  </si>
  <si>
    <t>Hora noturna adicional</t>
  </si>
  <si>
    <t>Adicional de hora extra</t>
  </si>
  <si>
    <t>Intervalo intrajornada</t>
  </si>
  <si>
    <t>MÓDULO 2 - BENEFÍCIOS MENSAIS E DIÁRIOS</t>
  </si>
  <si>
    <t>Benefícios Mensais e Diários</t>
  </si>
  <si>
    <t>Assistência médica e Odontológica</t>
  </si>
  <si>
    <t>Auxílio creche</t>
  </si>
  <si>
    <t>Seguro de vida, invalidez e funeral</t>
  </si>
  <si>
    <t>MÓDULO 3 - INSUMOS DIVERSOS (uniformes, materiais, equipamentos e outros)</t>
  </si>
  <si>
    <t>Insumos diversos</t>
  </si>
  <si>
    <t>MÓDULO 4 - ENCARGOS SOCIAIS E TRABALHISTAS</t>
  </si>
  <si>
    <t>4.1</t>
  </si>
  <si>
    <t>Encargos previdenciários e FGTS</t>
  </si>
  <si>
    <t>4.2</t>
  </si>
  <si>
    <t>13º Salário e Adicional de férias</t>
  </si>
  <si>
    <t>Incidência do Submódulo 4.1 sobre 13º Salário e Adicional de Férias</t>
  </si>
  <si>
    <t>4.3</t>
  </si>
  <si>
    <t>4.4</t>
  </si>
  <si>
    <t>Provisão para Rescisão</t>
  </si>
  <si>
    <t>Aviso prévio indenizado</t>
  </si>
  <si>
    <t xml:space="preserve">Incidência do FGTS sobre aviso prévio indenizado </t>
  </si>
  <si>
    <t>Multa do FGTS s/  aviso prévio indenizado</t>
  </si>
  <si>
    <t>Aviso prévio trabalhado</t>
  </si>
  <si>
    <t>Incidência do submódulo 4.1 sobre aviso prévio trabalhado</t>
  </si>
  <si>
    <t>Multa do FGTS do aviso prévio trabalhado</t>
  </si>
  <si>
    <t>4.5</t>
  </si>
  <si>
    <t>Composição do custo de Reposição do Profissional Ausente</t>
  </si>
  <si>
    <t>Ausência por doença</t>
  </si>
  <si>
    <t>Licença paternidade</t>
  </si>
  <si>
    <t>Ausências legais</t>
  </si>
  <si>
    <t>Ausência por Acidente de trabalho</t>
  </si>
  <si>
    <t xml:space="preserve">Incidência do submódulo 4.1 sobre o Custo de reposição </t>
  </si>
  <si>
    <t>13 º salário + Adicional de férias</t>
  </si>
  <si>
    <t>Afastamento maternidade</t>
  </si>
  <si>
    <t>Custo de rescisão</t>
  </si>
  <si>
    <t>Custo de reposição do profissional ausente</t>
  </si>
  <si>
    <t>Valor R$</t>
  </si>
  <si>
    <t>B.1 - PIS</t>
  </si>
  <si>
    <t>B.3 - ISS</t>
  </si>
  <si>
    <t>Módulo 1 – Composição da Remuneração</t>
  </si>
  <si>
    <t>Módulo 2 – Benefícios Mensais e Diários</t>
  </si>
  <si>
    <t>Custo Total</t>
  </si>
  <si>
    <t>A</t>
  </si>
  <si>
    <t xml:space="preserve">Data de apresentação da proposta (dia/mês/ano) </t>
  </si>
  <si>
    <t>B</t>
  </si>
  <si>
    <t>C</t>
  </si>
  <si>
    <t>D</t>
  </si>
  <si>
    <t>E</t>
  </si>
  <si>
    <t>F</t>
  </si>
  <si>
    <t>G</t>
  </si>
  <si>
    <t> %</t>
  </si>
  <si>
    <t>Valor (R$)</t>
  </si>
  <si>
    <t xml:space="preserve">A </t>
  </si>
  <si>
    <t>Adicional Noturno</t>
  </si>
  <si>
    <t xml:space="preserve">C </t>
  </si>
  <si>
    <t xml:space="preserve">Adicional Periculosidade </t>
  </si>
  <si>
    <t xml:space="preserve">D </t>
  </si>
  <si>
    <t>Adicional Insalubridade</t>
  </si>
  <si>
    <t>Outros (especificar)</t>
  </si>
  <si>
    <t>H</t>
  </si>
  <si>
    <t>%</t>
  </si>
  <si>
    <t>Lucro</t>
  </si>
  <si>
    <t>Tributos</t>
  </si>
  <si>
    <t>Subtotal</t>
  </si>
  <si>
    <t>Dedução Legal</t>
  </si>
  <si>
    <t>Categoria Profissional</t>
  </si>
  <si>
    <t>Qtd. Profissionais</t>
  </si>
  <si>
    <t>Descrição</t>
  </si>
  <si>
    <t>Almoxarife</t>
  </si>
  <si>
    <t>CUSTO TOTAL MENSAL</t>
  </si>
  <si>
    <t>ENCARREGADO</t>
  </si>
  <si>
    <t>SERVENTE</t>
  </si>
  <si>
    <t>SERVENTE - ÁREA HOSPITALAR</t>
  </si>
  <si>
    <t>ALMOXARIFE</t>
  </si>
  <si>
    <t>JARDINEIRO</t>
  </si>
  <si>
    <t>AUXILIAR DE JARDIM</t>
  </si>
  <si>
    <t>LAVADOR DE AUTOS</t>
  </si>
  <si>
    <t xml:space="preserve">ENCARREGADO GERAL </t>
  </si>
  <si>
    <t>ENCARREGADO JAUZEIRO *</t>
  </si>
  <si>
    <t>SERVENTE JAUZEIRO *</t>
  </si>
  <si>
    <t>* Serviço executado 6 meses no ano (rateio em 12 meses)</t>
  </si>
  <si>
    <t>Custo Mensal do Profissional</t>
  </si>
  <si>
    <t>Custo Total por Profissioinal</t>
  </si>
  <si>
    <t>CUSTO TOTAL ANUAL</t>
  </si>
  <si>
    <t>CUSTO TOTAL 60 MESES</t>
  </si>
  <si>
    <t>Quadro Resumo - TOTALIZAÇÃO - CUSTO DA MÃO DE OBRA</t>
  </si>
  <si>
    <t>Total Mensal</t>
  </si>
  <si>
    <t>ORÇAMENTO - SERVIÇOS DE LIMPEZA E CONSERVAÇÃO - TST</t>
  </si>
  <si>
    <t>12 x 36 noturna</t>
  </si>
  <si>
    <t>12 x 36 diurna</t>
  </si>
  <si>
    <t>44 horas semanais</t>
  </si>
  <si>
    <t>44 horas (supervisor</t>
  </si>
  <si>
    <t xml:space="preserve"> Nº de Postos</t>
  </si>
  <si>
    <t>Custo do Posto</t>
  </si>
  <si>
    <t>Contrato Vigente - Planalto Service</t>
  </si>
  <si>
    <t xml:space="preserve">Previsão de Custo - nova contratação </t>
  </si>
  <si>
    <t>Estimativa acima em</t>
  </si>
  <si>
    <t>RECEPÇÃO</t>
  </si>
  <si>
    <t>Quadro comparativo - Estimativa de Custos para Nova Contratação</t>
  </si>
  <si>
    <t>PORTARIA</t>
  </si>
  <si>
    <t>Estimativa de custos, considerando propostas encaminhadas na ocasião da pesquisa de preços</t>
  </si>
  <si>
    <t>Supervisor 12X36 Diurna</t>
  </si>
  <si>
    <t>44 horas (supervisor)</t>
  </si>
  <si>
    <t>Houve acréscimo de um Supervisor - jornada de trabalho 12 x 36</t>
  </si>
  <si>
    <t>Notas</t>
  </si>
  <si>
    <t>Quantitativo de Profissionais</t>
  </si>
  <si>
    <t>rateio</t>
  </si>
  <si>
    <t>Enc.Geral</t>
  </si>
  <si>
    <t>Encarregado (5)</t>
  </si>
  <si>
    <t>FGTS</t>
  </si>
  <si>
    <t>Total</t>
  </si>
  <si>
    <t xml:space="preserve">B.2 - COFINS        </t>
  </si>
  <si>
    <t>Materiais</t>
  </si>
  <si>
    <t>Equipamentos</t>
  </si>
  <si>
    <t>Descrição básica</t>
  </si>
  <si>
    <t>Unidade</t>
  </si>
  <si>
    <t>Qtde a ser fornecida no período de 12 meses</t>
  </si>
  <si>
    <t>Custo unitário</t>
  </si>
  <si>
    <t>Custo total</t>
  </si>
  <si>
    <t>Calça em brim com bolsos laterais e traseiros</t>
  </si>
  <si>
    <t>und</t>
  </si>
  <si>
    <t>Camisa em brim com bolso c/ logomarca bordada</t>
  </si>
  <si>
    <t>Sapato preto com solado antiderrapante, sem cadarço</t>
  </si>
  <si>
    <t>par</t>
  </si>
  <si>
    <t>Meias de algodão branca</t>
  </si>
  <si>
    <t>Total mensal</t>
  </si>
  <si>
    <t>Marca/modelo</t>
  </si>
  <si>
    <t>Quantidade anual</t>
  </si>
  <si>
    <t>custo unitário</t>
  </si>
  <si>
    <t>custo total anual</t>
  </si>
  <si>
    <t>vida útil</t>
  </si>
  <si>
    <t>% anual depreciação</t>
  </si>
  <si>
    <t>Depreciação mensal</t>
  </si>
  <si>
    <t>xxxxxxx</t>
  </si>
  <si>
    <t>Valor Total</t>
  </si>
  <si>
    <t>Item</t>
  </si>
  <si>
    <t>Marca</t>
  </si>
  <si>
    <t>Qtde</t>
  </si>
  <si>
    <t>Periodicidade</t>
  </si>
  <si>
    <t>Qtde anual</t>
  </si>
  <si>
    <t xml:space="preserve">Custo total anual </t>
  </si>
  <si>
    <t>Custo total mês</t>
  </si>
  <si>
    <t>xxxxxxxx</t>
  </si>
  <si>
    <t>frasco</t>
  </si>
  <si>
    <t>Mensal</t>
  </si>
  <si>
    <t>Und</t>
  </si>
  <si>
    <t>lata</t>
  </si>
  <si>
    <t>rolo</t>
  </si>
  <si>
    <t>pcte</t>
  </si>
  <si>
    <t>fardo</t>
  </si>
  <si>
    <t>caixa</t>
  </si>
  <si>
    <t/>
  </si>
  <si>
    <t>Módulo 4 - QUADRO RESUMO (Encargos Sociais e Trabalhistas)</t>
  </si>
  <si>
    <t>Módulo 5 - Custos Indiretos, Tributos e Lucro (BDI)</t>
  </si>
  <si>
    <t xml:space="preserve">QUADRO RESUMO - PROPOSTA </t>
  </si>
  <si>
    <t>UNIFORMES</t>
  </si>
  <si>
    <t xml:space="preserve">Transporte: Dias Úteis x (Vlr. Atual da Passabem de ônibus- Ida e Volta) </t>
  </si>
  <si>
    <t xml:space="preserve">                                                 PLANILHA DE CUSTOS E FORMAÇAO DE PREÇOS</t>
  </si>
  <si>
    <t>Nome Empresa / CNPJ / Inscrição Estadual / Fones / email</t>
  </si>
  <si>
    <t>custo total mensal</t>
  </si>
  <si>
    <t>Custos Indiretos (Estipulado pelo Proponente) Base Mensal</t>
  </si>
  <si>
    <t>MÓDULO 5 - CUSTOS INDIRETOS, TRIBUTOS E LUCRO - BDI</t>
  </si>
  <si>
    <t>Módulo 4 – Encargos Sociais e Trabalhistas</t>
  </si>
  <si>
    <t>INSS (Obs: 0% se optante pelo Simples)</t>
  </si>
  <si>
    <t>Contribuição Social do aviso prévio trabalhado</t>
  </si>
  <si>
    <t>Indenização Adicional</t>
  </si>
  <si>
    <t>B.5 - Outros tributos (especificar)</t>
  </si>
  <si>
    <t>Prefeitura de São Jerônimo</t>
  </si>
  <si>
    <t>Referente Proposta Pregão Nº XXXXXXXXX</t>
  </si>
  <si>
    <t>B.4 - Optante pelo Simples(de acordo com %legal definido nos Anexos da Lei 123/2006) - ZERAR OS ITENS B.1, B.2 e B.3</t>
  </si>
  <si>
    <t>TOTAL MODULOS 1 A 5</t>
  </si>
  <si>
    <t>Salário Base</t>
  </si>
  <si>
    <t>TOTAL</t>
  </si>
  <si>
    <t>TOTAL GERAL - FACILITADOR - ENSINO FUNDAMENTAL</t>
  </si>
  <si>
    <t>SÃO JERÔNIMO</t>
  </si>
  <si>
    <t>FACILITADOR                 ENSINO FUNDAMENTAL</t>
  </si>
  <si>
    <t>Cargo</t>
  </si>
  <si>
    <t xml:space="preserve">Uniformes </t>
  </si>
  <si>
    <t>Outros (Especificar)</t>
  </si>
  <si>
    <t>REGIME TRIBUÁRIO:</t>
  </si>
  <si>
    <t>SESI (Obs: 0% se optante pelo Simples)</t>
  </si>
  <si>
    <t>SENAC (Obs: 0% se optante pelo Simples)</t>
  </si>
  <si>
    <t>INCRA (Obs: 0% se optante pelo Simples)</t>
  </si>
  <si>
    <t>SAL. EDUCAÇÃO   (Obs: 0% se optante pelo Simples)</t>
  </si>
  <si>
    <t>4.4.</t>
  </si>
  <si>
    <t>Férias         </t>
  </si>
  <si>
    <t>Módulo 3 - Insumos diversos</t>
  </si>
  <si>
    <t>TOTAL MODULO 1</t>
  </si>
  <si>
    <t>TOTAL MODULO 2</t>
  </si>
  <si>
    <t>TOTAL MODULO 3</t>
  </si>
  <si>
    <t>TOTAL MODULO 4</t>
  </si>
  <si>
    <t>TOTAL MODULO 5</t>
  </si>
  <si>
    <t>VALOR POR HORA (220 HORAS MÊS)</t>
  </si>
  <si>
    <t>MÓDULO 1 - COMPOSIÇÃO DA REMUNERAÇÃO (MENSAL)</t>
  </si>
  <si>
    <t>CONSIDERAÇÕES</t>
  </si>
  <si>
    <t xml:space="preserve">1. Se a empresa for optante do Simples Nacional, deverão ser zerados os itens: 4.1.A, 4.1.B, 4.1.C, 4.1.D, 4.1.E e 5.B.1, 5.B.2 e 5.B.3, </t>
  </si>
  <si>
    <t xml:space="preserve">2. A proponente deverá estar apta a disponibilizar a quantidade de profissionais de acordo com a Planilha de Necessidades </t>
  </si>
  <si>
    <t>da Secretaria de Assistência Social, de acordo com a carga horária semanal ali disposta.</t>
  </si>
  <si>
    <t xml:space="preserve">Município </t>
  </si>
  <si>
    <t>TOTAL DE HORAS SOLICITADAS - 12 meses</t>
  </si>
  <si>
    <t>e deverá ser preenchido o percentual respectivo no item 5.B.4, conforme Anexos da Lei  Complementar 123/2006</t>
  </si>
  <si>
    <t>Adicional de férias (33% divido por 12 meses)</t>
  </si>
  <si>
    <t>Auxílio alimentação (valor e % de desconto)</t>
  </si>
  <si>
    <t xml:space="preserve"> 13º salário (100% divido por 12 meses)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</si>
</sst>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&quot;R$ &quot;#,##0.00"/>
    <numFmt numFmtId="167" formatCode="&quot;R$&quot;\ #,##0.00"/>
    <numFmt numFmtId="168" formatCode="0.00000%"/>
    <numFmt numFmtId="169" formatCode="[$-416]dddd\,\ d&quot; de &quot;mmmm&quot; de &quot;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44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name val="Arial Black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9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9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6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65" fontId="1" fillId="0" borderId="0" applyFont="0" applyFill="0" applyBorder="0" applyAlignment="0" applyProtection="0"/>
  </cellStyleXfs>
  <cellXfs count="27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64" fontId="1" fillId="0" borderId="10" xfId="45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164" fontId="3" fillId="0" borderId="10" xfId="45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164" fontId="1" fillId="0" borderId="0" xfId="45" applyFont="1" applyAlignment="1">
      <alignment/>
    </xf>
    <xf numFmtId="164" fontId="1" fillId="0" borderId="10" xfId="45" applyFont="1" applyBorder="1" applyAlignment="1">
      <alignment/>
    </xf>
    <xf numFmtId="164" fontId="0" fillId="0" borderId="10" xfId="0" applyNumberFormat="1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9" fontId="1" fillId="0" borderId="11" xfId="49" applyFont="1" applyBorder="1" applyAlignment="1">
      <alignment horizontal="center" vertical="center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 vertical="center"/>
    </xf>
    <xf numFmtId="164" fontId="0" fillId="0" borderId="19" xfId="0" applyNumberFormat="1" applyBorder="1" applyAlignment="1">
      <alignment/>
    </xf>
    <xf numFmtId="9" fontId="1" fillId="0" borderId="20" xfId="49" applyFont="1" applyBorder="1" applyAlignment="1">
      <alignment horizontal="center" vertical="center"/>
    </xf>
    <xf numFmtId="164" fontId="3" fillId="33" borderId="10" xfId="0" applyNumberFormat="1" applyFont="1" applyFill="1" applyBorder="1" applyAlignment="1">
      <alignment/>
    </xf>
    <xf numFmtId="164" fontId="3" fillId="33" borderId="19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64" fontId="1" fillId="0" borderId="11" xfId="45" applyFont="1" applyBorder="1" applyAlignment="1">
      <alignment/>
    </xf>
    <xf numFmtId="164" fontId="3" fillId="33" borderId="2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 horizontal="right" vertical="center"/>
    </xf>
    <xf numFmtId="0" fontId="11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4" fontId="9" fillId="34" borderId="0" xfId="0" applyNumberFormat="1" applyFont="1" applyFill="1" applyBorder="1" applyAlignment="1">
      <alignment vertical="center"/>
    </xf>
    <xf numFmtId="10" fontId="9" fillId="34" borderId="10" xfId="49" applyNumberFormat="1" applyFont="1" applyFill="1" applyBorder="1" applyAlignment="1">
      <alignment horizontal="center" vertical="center" wrapText="1"/>
    </xf>
    <xf numFmtId="10" fontId="9" fillId="34" borderId="10" xfId="49" applyNumberFormat="1" applyFont="1" applyFill="1" applyBorder="1" applyAlignment="1">
      <alignment horizontal="center" wrapText="1"/>
    </xf>
    <xf numFmtId="0" fontId="11" fillId="34" borderId="0" xfId="0" applyFont="1" applyFill="1" applyBorder="1" applyAlignment="1">
      <alignment horizontal="center" vertical="top" wrapText="1"/>
    </xf>
    <xf numFmtId="9" fontId="9" fillId="34" borderId="10" xfId="0" applyNumberFormat="1" applyFont="1" applyFill="1" applyBorder="1" applyAlignment="1">
      <alignment horizontal="center" vertical="center" wrapText="1"/>
    </xf>
    <xf numFmtId="10" fontId="11" fillId="34" borderId="10" xfId="49" applyNumberFormat="1" applyFont="1" applyFill="1" applyBorder="1" applyAlignment="1">
      <alignment horizontal="center"/>
    </xf>
    <xf numFmtId="10" fontId="9" fillId="34" borderId="10" xfId="49" applyNumberFormat="1" applyFont="1" applyFill="1" applyBorder="1" applyAlignment="1">
      <alignment horizontal="center"/>
    </xf>
    <xf numFmtId="9" fontId="9" fillId="34" borderId="10" xfId="0" applyNumberFormat="1" applyFont="1" applyFill="1" applyBorder="1" applyAlignment="1">
      <alignment horizontal="center" vertical="top" wrapText="1"/>
    </xf>
    <xf numFmtId="10" fontId="9" fillId="34" borderId="10" xfId="0" applyNumberFormat="1" applyFont="1" applyFill="1" applyBorder="1" applyAlignment="1">
      <alignment horizontal="center" vertical="top" wrapText="1"/>
    </xf>
    <xf numFmtId="10" fontId="9" fillId="34" borderId="10" xfId="49" applyNumberFormat="1" applyFont="1" applyFill="1" applyBorder="1" applyAlignment="1">
      <alignment horizontal="center" vertical="top" wrapText="1"/>
    </xf>
    <xf numFmtId="10" fontId="9" fillId="34" borderId="10" xfId="49" applyNumberFormat="1" applyFont="1" applyFill="1" applyBorder="1" applyAlignment="1">
      <alignment horizontal="center" vertical="center"/>
    </xf>
    <xf numFmtId="10" fontId="11" fillId="34" borderId="10" xfId="49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/>
    </xf>
    <xf numFmtId="166" fontId="11" fillId="34" borderId="0" xfId="0" applyNumberFormat="1" applyFont="1" applyFill="1" applyBorder="1" applyAlignment="1">
      <alignment horizontal="right" vertical="center"/>
    </xf>
    <xf numFmtId="0" fontId="52" fillId="0" borderId="0" xfId="0" applyFont="1" applyAlignment="1">
      <alignment/>
    </xf>
    <xf numFmtId="4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vertical="top" wrapText="1"/>
    </xf>
    <xf numFmtId="10" fontId="9" fillId="34" borderId="10" xfId="0" applyNumberFormat="1" applyFont="1" applyFill="1" applyBorder="1" applyAlignment="1">
      <alignment horizontal="center" vertical="center" wrapText="1"/>
    </xf>
    <xf numFmtId="10" fontId="11" fillId="34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top"/>
    </xf>
    <xf numFmtId="10" fontId="9" fillId="34" borderId="10" xfId="49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/>
    </xf>
    <xf numFmtId="167" fontId="0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2" fontId="51" fillId="0" borderId="10" xfId="0" applyNumberFormat="1" applyFont="1" applyFill="1" applyBorder="1" applyAlignment="1">
      <alignment/>
    </xf>
    <xf numFmtId="167" fontId="51" fillId="0" borderId="10" xfId="0" applyNumberFormat="1" applyFont="1" applyFill="1" applyBorder="1" applyAlignment="1">
      <alignment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justify" wrapText="1"/>
    </xf>
    <xf numFmtId="2" fontId="53" fillId="0" borderId="10" xfId="0" applyNumberFormat="1" applyFont="1" applyFill="1" applyBorder="1" applyAlignment="1">
      <alignment horizontal="center" vertical="justify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justify" vertical="center" wrapText="1"/>
    </xf>
    <xf numFmtId="3" fontId="54" fillId="0" borderId="10" xfId="0" applyNumberFormat="1" applyFont="1" applyFill="1" applyBorder="1" applyAlignment="1">
      <alignment horizontal="center" vertical="center"/>
    </xf>
    <xf numFmtId="167" fontId="54" fillId="0" borderId="10" xfId="0" applyNumberFormat="1" applyFont="1" applyFill="1" applyBorder="1" applyAlignment="1">
      <alignment horizontal="right" vertical="center"/>
    </xf>
    <xf numFmtId="167" fontId="54" fillId="0" borderId="10" xfId="0" applyNumberFormat="1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4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 quotePrefix="1">
      <alignment vertical="center"/>
    </xf>
    <xf numFmtId="0" fontId="53" fillId="0" borderId="24" xfId="0" applyFont="1" applyFill="1" applyBorder="1" applyAlignment="1">
      <alignment/>
    </xf>
    <xf numFmtId="0" fontId="53" fillId="0" borderId="25" xfId="0" applyFont="1" applyFill="1" applyBorder="1" applyAlignment="1">
      <alignment/>
    </xf>
    <xf numFmtId="167" fontId="53" fillId="0" borderId="26" xfId="0" applyNumberFormat="1" applyFont="1" applyFill="1" applyBorder="1" applyAlignment="1">
      <alignment/>
    </xf>
    <xf numFmtId="4" fontId="53" fillId="0" borderId="10" xfId="0" applyNumberFormat="1" applyFont="1" applyFill="1" applyBorder="1" applyAlignment="1">
      <alignment/>
    </xf>
    <xf numFmtId="4" fontId="53" fillId="0" borderId="10" xfId="0" applyNumberFormat="1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justify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9" fontId="0" fillId="0" borderId="10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/>
    </xf>
    <xf numFmtId="167" fontId="45" fillId="0" borderId="10" xfId="0" applyNumberFormat="1" applyFont="1" applyFill="1" applyBorder="1" applyAlignment="1">
      <alignment/>
    </xf>
    <xf numFmtId="167" fontId="55" fillId="0" borderId="10" xfId="0" applyNumberFormat="1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left" vertical="center" wrapText="1"/>
    </xf>
    <xf numFmtId="0" fontId="11" fillId="34" borderId="27" xfId="0" applyFont="1" applyFill="1" applyBorder="1" applyAlignment="1">
      <alignment horizontal="center" vertical="top" wrapText="1"/>
    </xf>
    <xf numFmtId="0" fontId="11" fillId="34" borderId="0" xfId="0" applyFont="1" applyFill="1" applyAlignment="1">
      <alignment vertical="center"/>
    </xf>
    <xf numFmtId="167" fontId="11" fillId="34" borderId="10" xfId="0" applyNumberFormat="1" applyFont="1" applyFill="1" applyBorder="1" applyAlignment="1">
      <alignment horizontal="center" vertical="center" wrapText="1"/>
    </xf>
    <xf numFmtId="168" fontId="11" fillId="34" borderId="10" xfId="0" applyNumberFormat="1" applyFont="1" applyFill="1" applyBorder="1" applyAlignment="1">
      <alignment horizontal="center" vertical="top" wrapText="1"/>
    </xf>
    <xf numFmtId="167" fontId="34" fillId="34" borderId="0" xfId="0" applyNumberFormat="1" applyFont="1" applyFill="1" applyBorder="1" applyAlignment="1">
      <alignment/>
    </xf>
    <xf numFmtId="0" fontId="34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left" vertical="top"/>
    </xf>
    <xf numFmtId="0" fontId="11" fillId="34" borderId="0" xfId="0" applyFont="1" applyFill="1" applyBorder="1" applyAlignment="1">
      <alignment horizontal="right" vertical="center" wrapText="1"/>
    </xf>
    <xf numFmtId="4" fontId="11" fillId="34" borderId="0" xfId="6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 wrapText="1"/>
    </xf>
    <xf numFmtId="4" fontId="11" fillId="34" borderId="0" xfId="0" applyNumberFormat="1" applyFont="1" applyFill="1" applyBorder="1" applyAlignment="1">
      <alignment horizontal="right" vertical="center"/>
    </xf>
    <xf numFmtId="4" fontId="56" fillId="0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right" vertical="center" wrapText="1"/>
    </xf>
    <xf numFmtId="164" fontId="51" fillId="34" borderId="0" xfId="45" applyFont="1" applyFill="1" applyBorder="1" applyAlignment="1">
      <alignment horizontal="right" vertical="center"/>
    </xf>
    <xf numFmtId="0" fontId="11" fillId="34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top"/>
    </xf>
    <xf numFmtId="0" fontId="9" fillId="34" borderId="21" xfId="0" applyFont="1" applyFill="1" applyBorder="1" applyAlignment="1">
      <alignment horizontal="center" vertical="center" wrapText="1"/>
    </xf>
    <xf numFmtId="14" fontId="9" fillId="34" borderId="23" xfId="0" applyNumberFormat="1" applyFont="1" applyFill="1" applyBorder="1" applyAlignment="1" applyProtection="1">
      <alignment horizontal="right" wrapText="1"/>
      <protection locked="0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1" xfId="0" applyNumberFormat="1" applyFont="1" applyFill="1" applyBorder="1" applyAlignment="1" applyProtection="1">
      <alignment horizontal="right"/>
      <protection locked="0"/>
    </xf>
    <xf numFmtId="0" fontId="9" fillId="34" borderId="18" xfId="0" applyFont="1" applyFill="1" applyBorder="1" applyAlignment="1">
      <alignment horizontal="center" vertical="center"/>
    </xf>
    <xf numFmtId="4" fontId="9" fillId="34" borderId="0" xfId="0" applyNumberFormat="1" applyFont="1" applyFill="1" applyBorder="1" applyAlignment="1">
      <alignment horizontal="right" vertical="center" wrapText="1"/>
    </xf>
    <xf numFmtId="0" fontId="11" fillId="34" borderId="15" xfId="0" applyFont="1" applyFill="1" applyBorder="1" applyAlignment="1">
      <alignment horizontal="center" vertical="center" wrapText="1"/>
    </xf>
    <xf numFmtId="4" fontId="11" fillId="34" borderId="11" xfId="0" applyNumberFormat="1" applyFont="1" applyFill="1" applyBorder="1" applyAlignment="1">
      <alignment horizontal="right" vertical="center" wrapText="1"/>
    </xf>
    <xf numFmtId="167" fontId="9" fillId="34" borderId="11" xfId="45" applyNumberFormat="1" applyFont="1" applyFill="1" applyBorder="1" applyAlignment="1" applyProtection="1">
      <alignment horizontal="right" vertical="center" wrapText="1"/>
      <protection locked="0"/>
    </xf>
    <xf numFmtId="4" fontId="9" fillId="34" borderId="11" xfId="60" applyNumberFormat="1" applyFont="1" applyFill="1" applyBorder="1" applyAlignment="1">
      <alignment horizontal="right" vertical="center" wrapText="1"/>
    </xf>
    <xf numFmtId="10" fontId="11" fillId="34" borderId="19" xfId="0" applyNumberFormat="1" applyFont="1" applyFill="1" applyBorder="1" applyAlignment="1">
      <alignment horizontal="center" vertical="top" wrapText="1"/>
    </xf>
    <xf numFmtId="4" fontId="11" fillId="34" borderId="20" xfId="60" applyNumberFormat="1" applyFont="1" applyFill="1" applyBorder="1" applyAlignment="1">
      <alignment horizontal="right" vertical="center" wrapText="1"/>
    </xf>
    <xf numFmtId="10" fontId="11" fillId="34" borderId="0" xfId="0" applyNumberFormat="1" applyFont="1" applyFill="1" applyBorder="1" applyAlignment="1">
      <alignment horizontal="center" vertical="top" wrapText="1"/>
    </xf>
    <xf numFmtId="4" fontId="9" fillId="34" borderId="11" xfId="45" applyNumberFormat="1" applyFont="1" applyFill="1" applyBorder="1" applyAlignment="1">
      <alignment horizontal="right" vertical="center" wrapText="1"/>
    </xf>
    <xf numFmtId="4" fontId="9" fillId="34" borderId="11" xfId="45" applyNumberFormat="1" applyFont="1" applyFill="1" applyBorder="1" applyAlignment="1" applyProtection="1">
      <alignment horizontal="right" vertical="center" wrapText="1"/>
      <protection locked="0"/>
    </xf>
    <xf numFmtId="4" fontId="11" fillId="34" borderId="20" xfId="45" applyNumberFormat="1" applyFont="1" applyFill="1" applyBorder="1" applyAlignment="1">
      <alignment horizontal="right" vertical="center" wrapText="1"/>
    </xf>
    <xf numFmtId="2" fontId="9" fillId="34" borderId="11" xfId="45" applyNumberFormat="1" applyFont="1" applyFill="1" applyBorder="1" applyAlignment="1" applyProtection="1">
      <alignment horizontal="right" vertical="center" wrapText="1"/>
      <protection hidden="1"/>
    </xf>
    <xf numFmtId="4" fontId="9" fillId="34" borderId="11" xfId="45" applyNumberFormat="1" applyFont="1" applyFill="1" applyBorder="1" applyAlignment="1" applyProtection="1">
      <alignment horizontal="right" vertical="center" wrapText="1"/>
      <protection hidden="1"/>
    </xf>
    <xf numFmtId="4" fontId="9" fillId="34" borderId="11" xfId="45" applyNumberFormat="1" applyFont="1" applyFill="1" applyBorder="1" applyAlignment="1">
      <alignment horizontal="right"/>
    </xf>
    <xf numFmtId="4" fontId="11" fillId="34" borderId="11" xfId="45" applyNumberFormat="1" applyFont="1" applyFill="1" applyBorder="1" applyAlignment="1">
      <alignment horizontal="right" vertical="center"/>
    </xf>
    <xf numFmtId="4" fontId="9" fillId="34" borderId="11" xfId="45" applyNumberFormat="1" applyFont="1" applyFill="1" applyBorder="1" applyAlignment="1">
      <alignment horizontal="right" vertical="center"/>
    </xf>
    <xf numFmtId="4" fontId="11" fillId="34" borderId="11" xfId="60" applyNumberFormat="1" applyFont="1" applyFill="1" applyBorder="1" applyAlignment="1">
      <alignment horizontal="right" vertical="center"/>
    </xf>
    <xf numFmtId="4" fontId="9" fillId="34" borderId="11" xfId="60" applyNumberFormat="1" applyFont="1" applyFill="1" applyBorder="1" applyAlignment="1">
      <alignment horizontal="right" vertical="center"/>
    </xf>
    <xf numFmtId="0" fontId="11" fillId="34" borderId="17" xfId="0" applyFont="1" applyFill="1" applyBorder="1" applyAlignment="1">
      <alignment horizontal="center" vertical="top" wrapText="1"/>
    </xf>
    <xf numFmtId="4" fontId="11" fillId="34" borderId="16" xfId="60" applyNumberFormat="1" applyFont="1" applyFill="1" applyBorder="1" applyAlignment="1">
      <alignment horizontal="right" vertical="center"/>
    </xf>
    <xf numFmtId="0" fontId="11" fillId="34" borderId="15" xfId="0" applyFont="1" applyFill="1" applyBorder="1" applyAlignment="1">
      <alignment horizontal="center" vertical="center"/>
    </xf>
    <xf numFmtId="4" fontId="9" fillId="34" borderId="11" xfId="0" applyNumberFormat="1" applyFont="1" applyFill="1" applyBorder="1" applyAlignment="1">
      <alignment horizontal="right" vertical="center"/>
    </xf>
    <xf numFmtId="4" fontId="11" fillId="34" borderId="20" xfId="0" applyNumberFormat="1" applyFont="1" applyFill="1" applyBorder="1" applyAlignment="1">
      <alignment horizontal="right" vertical="center"/>
    </xf>
    <xf numFmtId="0" fontId="11" fillId="34" borderId="28" xfId="0" applyFont="1" applyFill="1" applyBorder="1" applyAlignment="1">
      <alignment horizontal="center" vertical="center" wrapText="1"/>
    </xf>
    <xf numFmtId="4" fontId="11" fillId="34" borderId="29" xfId="0" applyNumberFormat="1" applyFont="1" applyFill="1" applyBorder="1" applyAlignment="1">
      <alignment horizontal="center" vertical="center"/>
    </xf>
    <xf numFmtId="4" fontId="11" fillId="34" borderId="20" xfId="0" applyNumberFormat="1" applyFont="1" applyFill="1" applyBorder="1" applyAlignment="1">
      <alignment vertical="center"/>
    </xf>
    <xf numFmtId="4" fontId="11" fillId="34" borderId="11" xfId="0" applyNumberFormat="1" applyFont="1" applyFill="1" applyBorder="1" applyAlignment="1">
      <alignment horizontal="right" vertical="center"/>
    </xf>
    <xf numFmtId="4" fontId="9" fillId="34" borderId="11" xfId="0" applyNumberFormat="1" applyFont="1" applyFill="1" applyBorder="1" applyAlignment="1">
      <alignment horizontal="right" vertical="center" wrapText="1"/>
    </xf>
    <xf numFmtId="164" fontId="11" fillId="35" borderId="20" xfId="45" applyFont="1" applyFill="1" applyBorder="1" applyAlignment="1">
      <alignment vertical="center"/>
    </xf>
    <xf numFmtId="166" fontId="11" fillId="35" borderId="11" xfId="0" applyNumberFormat="1" applyFont="1" applyFill="1" applyBorder="1" applyAlignment="1">
      <alignment vertical="center"/>
    </xf>
    <xf numFmtId="0" fontId="11" fillId="35" borderId="11" xfId="0" applyNumberFormat="1" applyFont="1" applyFill="1" applyBorder="1" applyAlignment="1">
      <alignment vertical="center"/>
    </xf>
    <xf numFmtId="4" fontId="9" fillId="36" borderId="20" xfId="0" applyNumberFormat="1" applyFont="1" applyFill="1" applyBorder="1" applyAlignment="1">
      <alignment horizontal="right" vertical="center" wrapText="1"/>
    </xf>
    <xf numFmtId="0" fontId="9" fillId="35" borderId="15" xfId="0" applyFont="1" applyFill="1" applyBorder="1" applyAlignment="1">
      <alignment horizontal="right" vertical="center" wrapText="1"/>
    </xf>
    <xf numFmtId="0" fontId="9" fillId="35" borderId="10" xfId="0" applyFont="1" applyFill="1" applyBorder="1" applyAlignment="1">
      <alignment horizontal="right" vertical="center" wrapText="1"/>
    </xf>
    <xf numFmtId="0" fontId="11" fillId="34" borderId="10" xfId="0" applyFont="1" applyFill="1" applyBorder="1" applyAlignment="1">
      <alignment horizontal="left" wrapText="1"/>
    </xf>
    <xf numFmtId="0" fontId="9" fillId="34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1" fillId="34" borderId="18" xfId="0" applyFont="1" applyFill="1" applyBorder="1" applyAlignment="1">
      <alignment horizontal="right" vertical="top" wrapText="1"/>
    </xf>
    <xf numFmtId="0" fontId="11" fillId="34" borderId="19" xfId="0" applyFont="1" applyFill="1" applyBorder="1" applyAlignment="1">
      <alignment horizontal="right" vertical="top" wrapText="1"/>
    </xf>
    <xf numFmtId="0" fontId="9" fillId="34" borderId="10" xfId="0" applyFont="1" applyFill="1" applyBorder="1" applyAlignment="1" applyProtection="1">
      <alignment horizontal="left" vertical="center" wrapText="1"/>
      <protection hidden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left" vertical="top" wrapText="1"/>
    </xf>
    <xf numFmtId="0" fontId="11" fillId="34" borderId="24" xfId="0" applyFont="1" applyFill="1" applyBorder="1" applyAlignment="1">
      <alignment horizontal="left" vertical="center" wrapText="1"/>
    </xf>
    <xf numFmtId="0" fontId="11" fillId="34" borderId="25" xfId="0" applyFont="1" applyFill="1" applyBorder="1" applyAlignment="1">
      <alignment horizontal="left" vertical="center" wrapText="1"/>
    </xf>
    <xf numFmtId="0" fontId="11" fillId="35" borderId="30" xfId="0" applyFont="1" applyFill="1" applyBorder="1" applyAlignment="1">
      <alignment horizontal="center" vertical="center"/>
    </xf>
    <xf numFmtId="0" fontId="11" fillId="35" borderId="31" xfId="0" applyFont="1" applyFill="1" applyBorder="1" applyAlignment="1">
      <alignment horizontal="center" vertical="center"/>
    </xf>
    <xf numFmtId="0" fontId="11" fillId="35" borderId="32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top" wrapText="1"/>
    </xf>
    <xf numFmtId="0" fontId="11" fillId="34" borderId="18" xfId="0" applyFont="1" applyFill="1" applyBorder="1" applyAlignment="1">
      <alignment horizontal="right" vertical="center" wrapText="1"/>
    </xf>
    <xf numFmtId="0" fontId="11" fillId="34" borderId="19" xfId="0" applyFont="1" applyFill="1" applyBorder="1" applyAlignment="1">
      <alignment horizontal="right" vertical="center" wrapText="1"/>
    </xf>
    <xf numFmtId="0" fontId="11" fillId="34" borderId="27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top" wrapText="1"/>
    </xf>
    <xf numFmtId="0" fontId="9" fillId="34" borderId="25" xfId="0" applyFont="1" applyFill="1" applyBorder="1" applyAlignment="1">
      <alignment horizontal="left" vertical="top" wrapText="1"/>
    </xf>
    <xf numFmtId="0" fontId="9" fillId="34" borderId="33" xfId="0" applyFont="1" applyFill="1" applyBorder="1" applyAlignment="1">
      <alignment horizontal="left" vertical="top" wrapText="1"/>
    </xf>
    <xf numFmtId="0" fontId="11" fillId="34" borderId="18" xfId="0" applyFont="1" applyFill="1" applyBorder="1" applyAlignment="1">
      <alignment horizontal="left" vertical="center" wrapText="1"/>
    </xf>
    <xf numFmtId="0" fontId="11" fillId="34" borderId="19" xfId="0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 wrapText="1"/>
    </xf>
    <xf numFmtId="0" fontId="11" fillId="34" borderId="24" xfId="0" applyFont="1" applyFill="1" applyBorder="1" applyAlignment="1">
      <alignment horizontal="center" vertical="center" wrapText="1"/>
    </xf>
    <xf numFmtId="0" fontId="11" fillId="34" borderId="25" xfId="0" applyFont="1" applyFill="1" applyBorder="1" applyAlignment="1">
      <alignment horizontal="center" vertical="center" wrapText="1"/>
    </xf>
    <xf numFmtId="0" fontId="11" fillId="34" borderId="26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top" wrapText="1"/>
    </xf>
    <xf numFmtId="164" fontId="9" fillId="34" borderId="10" xfId="45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left" wrapText="1"/>
    </xf>
    <xf numFmtId="0" fontId="9" fillId="34" borderId="25" xfId="0" applyFont="1" applyFill="1" applyBorder="1" applyAlignment="1">
      <alignment horizontal="left" wrapText="1"/>
    </xf>
    <xf numFmtId="0" fontId="9" fillId="34" borderId="26" xfId="0" applyFont="1" applyFill="1" applyBorder="1" applyAlignment="1">
      <alignment horizontal="left" wrapText="1"/>
    </xf>
    <xf numFmtId="0" fontId="11" fillId="34" borderId="15" xfId="0" applyFont="1" applyFill="1" applyBorder="1" applyAlignment="1">
      <alignment horizontal="right" vertical="center" wrapText="1"/>
    </xf>
    <xf numFmtId="0" fontId="11" fillId="34" borderId="10" xfId="0" applyFont="1" applyFill="1" applyBorder="1" applyAlignment="1">
      <alignment horizontal="right" vertical="center" wrapText="1"/>
    </xf>
    <xf numFmtId="0" fontId="9" fillId="34" borderId="26" xfId="0" applyFont="1" applyFill="1" applyBorder="1" applyAlignment="1">
      <alignment horizontal="left" vertical="top" wrapText="1"/>
    </xf>
    <xf numFmtId="0" fontId="11" fillId="34" borderId="24" xfId="0" applyFont="1" applyFill="1" applyBorder="1" applyAlignment="1">
      <alignment horizontal="center" vertical="top" wrapText="1"/>
    </xf>
    <xf numFmtId="0" fontId="11" fillId="34" borderId="25" xfId="0" applyFont="1" applyFill="1" applyBorder="1" applyAlignment="1">
      <alignment horizontal="center" vertical="top" wrapText="1"/>
    </xf>
    <xf numFmtId="0" fontId="11" fillId="34" borderId="26" xfId="0" applyFont="1" applyFill="1" applyBorder="1" applyAlignment="1">
      <alignment horizontal="center" vertical="top" wrapText="1"/>
    </xf>
    <xf numFmtId="0" fontId="11" fillId="34" borderId="17" xfId="0" applyFont="1" applyFill="1" applyBorder="1" applyAlignment="1">
      <alignment horizontal="left" vertical="center" wrapText="1"/>
    </xf>
    <xf numFmtId="0" fontId="11" fillId="34" borderId="0" xfId="0" applyFont="1" applyFill="1" applyBorder="1" applyAlignment="1">
      <alignment horizontal="left" vertical="center" wrapText="1"/>
    </xf>
    <xf numFmtId="0" fontId="11" fillId="34" borderId="16" xfId="0" applyFont="1" applyFill="1" applyBorder="1" applyAlignment="1">
      <alignment horizontal="left" vertical="center" wrapText="1"/>
    </xf>
    <xf numFmtId="0" fontId="11" fillId="34" borderId="34" xfId="0" applyFont="1" applyFill="1" applyBorder="1" applyAlignment="1">
      <alignment horizontal="right" vertical="center" wrapText="1"/>
    </xf>
    <xf numFmtId="0" fontId="11" fillId="34" borderId="35" xfId="0" applyFont="1" applyFill="1" applyBorder="1" applyAlignment="1">
      <alignment horizontal="right" vertical="center" wrapText="1"/>
    </xf>
    <xf numFmtId="0" fontId="11" fillId="34" borderId="36" xfId="0" applyFont="1" applyFill="1" applyBorder="1" applyAlignment="1">
      <alignment horizontal="right" vertical="center" wrapText="1"/>
    </xf>
    <xf numFmtId="0" fontId="11" fillId="35" borderId="37" xfId="0" applyFont="1" applyFill="1" applyBorder="1" applyAlignment="1">
      <alignment horizontal="center" vertical="center"/>
    </xf>
    <xf numFmtId="0" fontId="11" fillId="35" borderId="38" xfId="0" applyFont="1" applyFill="1" applyBorder="1" applyAlignment="1">
      <alignment horizontal="center" vertical="center"/>
    </xf>
    <xf numFmtId="0" fontId="11" fillId="35" borderId="39" xfId="0" applyFont="1" applyFill="1" applyBorder="1" applyAlignment="1">
      <alignment horizontal="center" vertical="center"/>
    </xf>
    <xf numFmtId="0" fontId="11" fillId="35" borderId="21" xfId="0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center" wrapText="1"/>
    </xf>
    <xf numFmtId="0" fontId="11" fillId="35" borderId="23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justify" vertical="justify" wrapText="1"/>
    </xf>
    <xf numFmtId="0" fontId="9" fillId="34" borderId="25" xfId="0" applyFont="1" applyFill="1" applyBorder="1" applyAlignment="1">
      <alignment horizontal="justify" vertical="justify" wrapText="1"/>
    </xf>
    <xf numFmtId="0" fontId="9" fillId="34" borderId="26" xfId="0" applyFont="1" applyFill="1" applyBorder="1" applyAlignment="1">
      <alignment horizontal="justify" vertical="justify" wrapText="1"/>
    </xf>
    <xf numFmtId="0" fontId="11" fillId="34" borderId="10" xfId="0" applyFont="1" applyFill="1" applyBorder="1" applyAlignment="1">
      <alignment horizontal="center" wrapText="1"/>
    </xf>
    <xf numFmtId="0" fontId="9" fillId="35" borderId="18" xfId="0" applyFont="1" applyFill="1" applyBorder="1" applyAlignment="1">
      <alignment horizontal="right" vertical="center" wrapText="1"/>
    </xf>
    <xf numFmtId="0" fontId="9" fillId="35" borderId="19" xfId="0" applyFont="1" applyFill="1" applyBorder="1" applyAlignment="1">
      <alignment horizontal="right" vertical="center" wrapText="1"/>
    </xf>
    <xf numFmtId="0" fontId="11" fillId="35" borderId="12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9" fillId="34" borderId="22" xfId="0" applyFont="1" applyFill="1" applyBorder="1" applyAlignment="1">
      <alignment horizontal="left" vertical="top" wrapText="1"/>
    </xf>
    <xf numFmtId="0" fontId="15" fillId="34" borderId="0" xfId="0" applyFont="1" applyFill="1" applyAlignment="1">
      <alignment horizontal="left" vertical="center"/>
    </xf>
    <xf numFmtId="0" fontId="11" fillId="35" borderId="21" xfId="0" applyFont="1" applyFill="1" applyBorder="1" applyAlignment="1">
      <alignment horizontal="center" vertical="center"/>
    </xf>
    <xf numFmtId="0" fontId="11" fillId="35" borderId="22" xfId="0" applyFont="1" applyFill="1" applyBorder="1" applyAlignment="1">
      <alignment horizontal="center" vertical="center"/>
    </xf>
    <xf numFmtId="0" fontId="11" fillId="35" borderId="23" xfId="0" applyFont="1" applyFill="1" applyBorder="1" applyAlignment="1">
      <alignment horizontal="center" vertical="center"/>
    </xf>
    <xf numFmtId="0" fontId="11" fillId="34" borderId="40" xfId="0" applyFont="1" applyFill="1" applyBorder="1" applyAlignment="1">
      <alignment horizontal="center" wrapText="1"/>
    </xf>
    <xf numFmtId="0" fontId="11" fillId="34" borderId="0" xfId="0" applyFont="1" applyFill="1" applyBorder="1" applyAlignment="1">
      <alignment horizontal="center" wrapText="1"/>
    </xf>
    <xf numFmtId="0" fontId="11" fillId="34" borderId="41" xfId="0" applyFont="1" applyFill="1" applyBorder="1" applyAlignment="1">
      <alignment horizontal="center" wrapText="1"/>
    </xf>
    <xf numFmtId="0" fontId="11" fillId="34" borderId="24" xfId="0" applyFont="1" applyFill="1" applyBorder="1" applyAlignment="1">
      <alignment horizontal="right" wrapText="1"/>
    </xf>
    <xf numFmtId="0" fontId="11" fillId="34" borderId="25" xfId="0" applyFont="1" applyFill="1" applyBorder="1" applyAlignment="1">
      <alignment horizontal="right" wrapText="1"/>
    </xf>
    <xf numFmtId="0" fontId="11" fillId="34" borderId="26" xfId="0" applyFont="1" applyFill="1" applyBorder="1" applyAlignment="1">
      <alignment horizontal="right" wrapText="1"/>
    </xf>
    <xf numFmtId="0" fontId="9" fillId="34" borderId="19" xfId="0" applyFont="1" applyFill="1" applyBorder="1" applyAlignment="1">
      <alignment horizontal="left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left" vertical="center" wrapText="1"/>
    </xf>
    <xf numFmtId="0" fontId="12" fillId="34" borderId="2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42" xfId="0" applyBorder="1" applyAlignment="1">
      <alignment horizontal="center" vertical="center" textRotation="90"/>
    </xf>
    <xf numFmtId="0" fontId="0" fillId="0" borderId="43" xfId="0" applyBorder="1" applyAlignment="1">
      <alignment horizontal="center" vertical="center" textRotation="90"/>
    </xf>
    <xf numFmtId="0" fontId="0" fillId="0" borderId="44" xfId="0" applyBorder="1" applyAlignment="1">
      <alignment horizontal="center" vertical="center" textRotation="90"/>
    </xf>
    <xf numFmtId="0" fontId="0" fillId="0" borderId="45" xfId="0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53" fillId="34" borderId="0" xfId="0" applyFont="1" applyFill="1" applyAlignment="1">
      <alignment horizontal="left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justify" wrapText="1"/>
    </xf>
    <xf numFmtId="0" fontId="51" fillId="0" borderId="24" xfId="0" applyFont="1" applyFill="1" applyBorder="1" applyAlignment="1">
      <alignment horizontal="left"/>
    </xf>
    <xf numFmtId="0" fontId="51" fillId="0" borderId="25" xfId="0" applyFont="1" applyFill="1" applyBorder="1" applyAlignment="1">
      <alignment horizontal="left"/>
    </xf>
    <xf numFmtId="0" fontId="51" fillId="0" borderId="26" xfId="0" applyFont="1" applyFill="1" applyBorder="1" applyAlignment="1">
      <alignment horizontal="left"/>
    </xf>
    <xf numFmtId="0" fontId="51" fillId="0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workbookViewId="0" topLeftCell="A15">
      <selection activeCell="E131" sqref="E131"/>
    </sheetView>
  </sheetViews>
  <sheetFormatPr defaultColWidth="17.140625" defaultRowHeight="15"/>
  <cols>
    <col min="1" max="1" width="14.28125" style="41" customWidth="1"/>
    <col min="2" max="2" width="18.57421875" style="39" customWidth="1"/>
    <col min="3" max="3" width="16.8515625" style="39" customWidth="1"/>
    <col min="4" max="4" width="12.57421875" style="39" customWidth="1"/>
    <col min="5" max="5" width="19.28125" style="42" customWidth="1"/>
    <col min="6" max="6" width="25.28125" style="43" customWidth="1"/>
    <col min="7" max="12" width="17.140625" style="58" customWidth="1"/>
    <col min="13" max="16384" width="17.140625" style="39" customWidth="1"/>
  </cols>
  <sheetData>
    <row r="1" spans="1:6" ht="15" customHeight="1">
      <c r="A1" s="231" t="s">
        <v>160</v>
      </c>
      <c r="B1" s="231"/>
      <c r="C1" s="231"/>
      <c r="D1" s="231"/>
      <c r="E1" s="231"/>
      <c r="F1" s="231"/>
    </row>
    <row r="2" spans="1:6" ht="15" customHeight="1">
      <c r="A2" s="231"/>
      <c r="B2" s="231"/>
      <c r="C2" s="231"/>
      <c r="D2" s="231"/>
      <c r="E2" s="231"/>
      <c r="F2" s="231"/>
    </row>
    <row r="3" spans="1:6" ht="3" customHeight="1">
      <c r="A3" s="231"/>
      <c r="B3" s="231"/>
      <c r="C3" s="231"/>
      <c r="D3" s="231"/>
      <c r="E3" s="231"/>
      <c r="F3" s="231"/>
    </row>
    <row r="4" spans="1:6" ht="8.25" customHeight="1" hidden="1">
      <c r="A4" s="231"/>
      <c r="B4" s="231"/>
      <c r="C4" s="231"/>
      <c r="D4" s="231"/>
      <c r="E4" s="231"/>
      <c r="F4" s="231"/>
    </row>
    <row r="5" spans="1:6" ht="15" customHeight="1" hidden="1">
      <c r="A5" s="231"/>
      <c r="B5" s="231"/>
      <c r="C5" s="231"/>
      <c r="D5" s="231"/>
      <c r="E5" s="231"/>
      <c r="F5" s="231"/>
    </row>
    <row r="6" spans="1:6" ht="15" customHeight="1">
      <c r="A6" s="231" t="s">
        <v>181</v>
      </c>
      <c r="B6" s="231"/>
      <c r="C6" s="231"/>
      <c r="D6" s="231"/>
      <c r="E6" s="231"/>
      <c r="F6" s="231"/>
    </row>
    <row r="7" spans="1:6" ht="15" customHeight="1">
      <c r="A7" s="117"/>
      <c r="B7" s="117"/>
      <c r="C7" s="117"/>
      <c r="D7" s="117"/>
      <c r="E7" s="117"/>
      <c r="F7" s="117"/>
    </row>
    <row r="8" spans="1:6" ht="15" customHeight="1">
      <c r="A8" s="117"/>
      <c r="B8" s="117"/>
      <c r="C8" s="117"/>
      <c r="D8" s="117"/>
      <c r="E8" s="117"/>
      <c r="F8" s="117"/>
    </row>
    <row r="9" spans="1:6" ht="15" customHeight="1">
      <c r="A9" s="167" t="s">
        <v>44</v>
      </c>
      <c r="B9" s="167"/>
      <c r="C9" s="167"/>
      <c r="D9" s="167"/>
      <c r="E9" s="167"/>
      <c r="F9" s="167"/>
    </row>
    <row r="10" spans="1:6" ht="19.5" customHeight="1">
      <c r="A10" s="167" t="s">
        <v>169</v>
      </c>
      <c r="B10" s="167"/>
      <c r="C10" s="167"/>
      <c r="D10" s="167"/>
      <c r="E10" s="167"/>
      <c r="F10" s="167"/>
    </row>
    <row r="11" spans="1:6" ht="21.75" customHeight="1">
      <c r="A11" s="167" t="s">
        <v>170</v>
      </c>
      <c r="B11" s="167"/>
      <c r="C11" s="167"/>
      <c r="D11" s="167"/>
      <c r="E11" s="167"/>
      <c r="F11" s="167"/>
    </row>
    <row r="12" spans="1:6" ht="21.75" customHeight="1">
      <c r="A12" s="64"/>
      <c r="B12" s="64"/>
      <c r="C12" s="64"/>
      <c r="D12" s="64"/>
      <c r="E12" s="64"/>
      <c r="F12" s="64"/>
    </row>
    <row r="13" spans="1:6" ht="15" customHeight="1">
      <c r="A13" s="233" t="s">
        <v>159</v>
      </c>
      <c r="B13" s="233"/>
      <c r="C13" s="233"/>
      <c r="D13" s="233"/>
      <c r="E13" s="233"/>
      <c r="F13" s="233"/>
    </row>
    <row r="14" spans="1:6" ht="15.75" thickBot="1">
      <c r="A14" s="44"/>
      <c r="B14" s="109"/>
      <c r="C14" s="44"/>
      <c r="D14" s="45"/>
      <c r="E14" s="45"/>
      <c r="F14" s="46"/>
    </row>
    <row r="15" spans="1:6" ht="15">
      <c r="A15" s="126" t="s">
        <v>44</v>
      </c>
      <c r="B15" s="232" t="s">
        <v>45</v>
      </c>
      <c r="C15" s="232"/>
      <c r="D15" s="232"/>
      <c r="E15" s="232"/>
      <c r="F15" s="127"/>
    </row>
    <row r="16" spans="1:6" ht="15">
      <c r="A16" s="128" t="s">
        <v>46</v>
      </c>
      <c r="B16" s="175" t="s">
        <v>200</v>
      </c>
      <c r="C16" s="175"/>
      <c r="D16" s="175"/>
      <c r="E16" s="175"/>
      <c r="F16" s="129" t="s">
        <v>176</v>
      </c>
    </row>
    <row r="17" spans="1:6" ht="15">
      <c r="A17" s="128" t="s">
        <v>47</v>
      </c>
      <c r="B17" s="175" t="s">
        <v>0</v>
      </c>
      <c r="C17" s="175"/>
      <c r="D17" s="175"/>
      <c r="E17" s="175"/>
      <c r="F17" s="129">
        <v>12</v>
      </c>
    </row>
    <row r="18" spans="1:6" ht="27" customHeight="1" thickBot="1">
      <c r="A18" s="130" t="s">
        <v>48</v>
      </c>
      <c r="B18" s="243" t="s">
        <v>178</v>
      </c>
      <c r="C18" s="243"/>
      <c r="D18" s="243"/>
      <c r="E18" s="243"/>
      <c r="F18" s="162" t="s">
        <v>177</v>
      </c>
    </row>
    <row r="19" spans="1:6" ht="27" customHeight="1" thickBot="1">
      <c r="A19" s="120"/>
      <c r="B19" s="121"/>
      <c r="C19" s="121"/>
      <c r="D19" s="121"/>
      <c r="E19" s="121"/>
      <c r="F19" s="131"/>
    </row>
    <row r="20" spans="1:6" ht="24" customHeight="1">
      <c r="A20" s="216" t="s">
        <v>195</v>
      </c>
      <c r="B20" s="217"/>
      <c r="C20" s="217"/>
      <c r="D20" s="217"/>
      <c r="E20" s="217"/>
      <c r="F20" s="218"/>
    </row>
    <row r="21" spans="1:6" ht="25.5" customHeight="1">
      <c r="A21" s="132"/>
      <c r="B21" s="194" t="s">
        <v>1</v>
      </c>
      <c r="C21" s="195"/>
      <c r="D21" s="196"/>
      <c r="E21" s="104" t="s">
        <v>52</v>
      </c>
      <c r="F21" s="133" t="s">
        <v>53</v>
      </c>
    </row>
    <row r="22" spans="1:6" ht="15">
      <c r="A22" s="128" t="s">
        <v>54</v>
      </c>
      <c r="B22" s="222" t="s">
        <v>173</v>
      </c>
      <c r="C22" s="223"/>
      <c r="D22" s="224"/>
      <c r="E22" s="47">
        <v>0</v>
      </c>
      <c r="F22" s="134">
        <v>0</v>
      </c>
    </row>
    <row r="23" spans="1:6" ht="15">
      <c r="A23" s="128" t="s">
        <v>46</v>
      </c>
      <c r="B23" s="174" t="s">
        <v>57</v>
      </c>
      <c r="C23" s="174"/>
      <c r="D23" s="174"/>
      <c r="E23" s="48">
        <v>0</v>
      </c>
      <c r="F23" s="135">
        <f aca="true" t="shared" si="0" ref="F23:F29">+$F$22*E23</f>
        <v>0</v>
      </c>
    </row>
    <row r="24" spans="1:6" ht="15">
      <c r="A24" s="128" t="s">
        <v>56</v>
      </c>
      <c r="B24" s="174" t="s">
        <v>59</v>
      </c>
      <c r="C24" s="174"/>
      <c r="D24" s="174"/>
      <c r="E24" s="48">
        <v>0</v>
      </c>
      <c r="F24" s="135">
        <f t="shared" si="0"/>
        <v>0</v>
      </c>
    </row>
    <row r="25" spans="1:6" ht="15">
      <c r="A25" s="128" t="s">
        <v>58</v>
      </c>
      <c r="B25" s="174" t="s">
        <v>55</v>
      </c>
      <c r="C25" s="174"/>
      <c r="D25" s="174"/>
      <c r="E25" s="48">
        <v>0</v>
      </c>
      <c r="F25" s="135">
        <f t="shared" si="0"/>
        <v>0</v>
      </c>
    </row>
    <row r="26" spans="1:6" ht="15">
      <c r="A26" s="128" t="s">
        <v>49</v>
      </c>
      <c r="B26" s="174" t="s">
        <v>2</v>
      </c>
      <c r="C26" s="174"/>
      <c r="D26" s="174"/>
      <c r="E26" s="48">
        <v>0</v>
      </c>
      <c r="F26" s="135">
        <f t="shared" si="0"/>
        <v>0</v>
      </c>
    </row>
    <row r="27" spans="1:6" ht="15">
      <c r="A27" s="128" t="s">
        <v>50</v>
      </c>
      <c r="B27" s="174" t="s">
        <v>3</v>
      </c>
      <c r="C27" s="174"/>
      <c r="D27" s="174"/>
      <c r="E27" s="48">
        <v>0</v>
      </c>
      <c r="F27" s="135">
        <f t="shared" si="0"/>
        <v>0</v>
      </c>
    </row>
    <row r="28" spans="1:6" ht="15">
      <c r="A28" s="128" t="s">
        <v>51</v>
      </c>
      <c r="B28" s="174" t="s">
        <v>4</v>
      </c>
      <c r="C28" s="174"/>
      <c r="D28" s="174"/>
      <c r="E28" s="48">
        <v>0</v>
      </c>
      <c r="F28" s="135">
        <f t="shared" si="0"/>
        <v>0</v>
      </c>
    </row>
    <row r="29" spans="1:6" ht="15">
      <c r="A29" s="128" t="s">
        <v>61</v>
      </c>
      <c r="B29" s="175" t="s">
        <v>60</v>
      </c>
      <c r="C29" s="175"/>
      <c r="D29" s="175"/>
      <c r="E29" s="48">
        <v>0</v>
      </c>
      <c r="F29" s="135">
        <f t="shared" si="0"/>
        <v>0</v>
      </c>
    </row>
    <row r="30" spans="1:6" ht="21.75" customHeight="1" thickBot="1">
      <c r="A30" s="213" t="s">
        <v>189</v>
      </c>
      <c r="B30" s="214"/>
      <c r="C30" s="214"/>
      <c r="D30" s="215"/>
      <c r="E30" s="136">
        <f>SUM(E22:E29)</f>
        <v>0</v>
      </c>
      <c r="F30" s="137">
        <f>SUM(F22:F29)</f>
        <v>0</v>
      </c>
    </row>
    <row r="31" spans="1:6" ht="21.75" customHeight="1" thickBot="1">
      <c r="A31" s="107"/>
      <c r="B31" s="107"/>
      <c r="C31" s="107"/>
      <c r="D31" s="107"/>
      <c r="E31" s="138"/>
      <c r="F31" s="116"/>
    </row>
    <row r="32" spans="1:6" ht="28.5" customHeight="1">
      <c r="A32" s="216" t="s">
        <v>5</v>
      </c>
      <c r="B32" s="217"/>
      <c r="C32" s="217"/>
      <c r="D32" s="217"/>
      <c r="E32" s="217"/>
      <c r="F32" s="218"/>
    </row>
    <row r="33" spans="1:6" ht="14.25" customHeight="1">
      <c r="A33" s="132"/>
      <c r="B33" s="194" t="s">
        <v>6</v>
      </c>
      <c r="C33" s="195"/>
      <c r="D33" s="196"/>
      <c r="E33" s="105"/>
      <c r="F33" s="133" t="s">
        <v>53</v>
      </c>
    </row>
    <row r="34" spans="1:6" ht="39.75" customHeight="1">
      <c r="A34" s="166" t="s">
        <v>44</v>
      </c>
      <c r="B34" s="193" t="s">
        <v>158</v>
      </c>
      <c r="C34" s="193"/>
      <c r="D34" s="106">
        <v>0</v>
      </c>
      <c r="E34" s="110">
        <v>0</v>
      </c>
      <c r="F34" s="139">
        <f>TRUNC(IF(E34*D34&gt;-(E35*F22),E34*D34,0),2)</f>
        <v>0</v>
      </c>
    </row>
    <row r="35" spans="1:12" s="40" customFormat="1" ht="21.75" customHeight="1">
      <c r="A35" s="166"/>
      <c r="B35" s="193" t="s">
        <v>66</v>
      </c>
      <c r="C35" s="193"/>
      <c r="D35" s="193"/>
      <c r="E35" s="50">
        <v>-0.06</v>
      </c>
      <c r="F35" s="139">
        <f>TRUNC(IF(F34=0,0,E35*F22),2)</f>
        <v>0</v>
      </c>
      <c r="G35" s="59"/>
      <c r="H35" s="59"/>
      <c r="I35" s="59"/>
      <c r="J35" s="59"/>
      <c r="K35" s="59"/>
      <c r="L35" s="59"/>
    </row>
    <row r="36" spans="1:6" ht="36.75" customHeight="1">
      <c r="A36" s="128" t="s">
        <v>46</v>
      </c>
      <c r="B36" s="247" t="s">
        <v>204</v>
      </c>
      <c r="C36" s="248"/>
      <c r="D36" s="106">
        <v>0</v>
      </c>
      <c r="E36" s="110">
        <v>0</v>
      </c>
      <c r="F36" s="139">
        <f>D36*E36</f>
        <v>0</v>
      </c>
    </row>
    <row r="37" spans="1:6" ht="27.75" customHeight="1">
      <c r="A37" s="128"/>
      <c r="B37" s="193" t="s">
        <v>66</v>
      </c>
      <c r="C37" s="193"/>
      <c r="D37" s="193"/>
      <c r="E37" s="65">
        <v>-0.1</v>
      </c>
      <c r="F37" s="139">
        <f>F36*E37</f>
        <v>0</v>
      </c>
    </row>
    <row r="38" spans="1:6" ht="20.25" customHeight="1">
      <c r="A38" s="128" t="s">
        <v>47</v>
      </c>
      <c r="B38" s="174" t="s">
        <v>7</v>
      </c>
      <c r="C38" s="174"/>
      <c r="D38" s="174"/>
      <c r="E38" s="174"/>
      <c r="F38" s="140">
        <v>0</v>
      </c>
    </row>
    <row r="39" spans="1:6" ht="16.5" customHeight="1">
      <c r="A39" s="128" t="s">
        <v>48</v>
      </c>
      <c r="B39" s="201" t="s">
        <v>8</v>
      </c>
      <c r="C39" s="202"/>
      <c r="D39" s="202"/>
      <c r="E39" s="203"/>
      <c r="F39" s="139">
        <v>0</v>
      </c>
    </row>
    <row r="40" spans="1:6" ht="20.25" customHeight="1">
      <c r="A40" s="128" t="s">
        <v>49</v>
      </c>
      <c r="B40" s="174" t="s">
        <v>9</v>
      </c>
      <c r="C40" s="174"/>
      <c r="D40" s="174"/>
      <c r="E40" s="174"/>
      <c r="F40" s="139">
        <v>0</v>
      </c>
    </row>
    <row r="41" spans="1:6" ht="18.75" customHeight="1">
      <c r="A41" s="128" t="s">
        <v>50</v>
      </c>
      <c r="B41" s="174" t="s">
        <v>60</v>
      </c>
      <c r="C41" s="174"/>
      <c r="D41" s="174"/>
      <c r="E41" s="174"/>
      <c r="F41" s="139">
        <v>0</v>
      </c>
    </row>
    <row r="42" spans="1:6" ht="20.25" customHeight="1" thickBot="1">
      <c r="A42" s="182" t="s">
        <v>190</v>
      </c>
      <c r="B42" s="183"/>
      <c r="C42" s="183"/>
      <c r="D42" s="183"/>
      <c r="E42" s="183"/>
      <c r="F42" s="141">
        <f>SUM(F34:F41)</f>
        <v>0</v>
      </c>
    </row>
    <row r="43" spans="1:6" ht="20.25" customHeight="1" thickBot="1">
      <c r="A43" s="237"/>
      <c r="B43" s="238"/>
      <c r="C43" s="238"/>
      <c r="D43" s="238"/>
      <c r="E43" s="238"/>
      <c r="F43" s="239"/>
    </row>
    <row r="44" spans="1:6" ht="31.5" customHeight="1">
      <c r="A44" s="219" t="s">
        <v>10</v>
      </c>
      <c r="B44" s="220"/>
      <c r="C44" s="220"/>
      <c r="D44" s="220"/>
      <c r="E44" s="220"/>
      <c r="F44" s="221"/>
    </row>
    <row r="45" spans="1:6" ht="16.5" customHeight="1">
      <c r="A45" s="132"/>
      <c r="B45" s="225" t="s">
        <v>11</v>
      </c>
      <c r="C45" s="225"/>
      <c r="D45" s="225"/>
      <c r="E45" s="225"/>
      <c r="F45" s="133" t="s">
        <v>53</v>
      </c>
    </row>
    <row r="46" spans="1:6" ht="14.25" customHeight="1">
      <c r="A46" s="128" t="s">
        <v>44</v>
      </c>
      <c r="B46" s="201" t="s">
        <v>179</v>
      </c>
      <c r="C46" s="202"/>
      <c r="D46" s="202"/>
      <c r="E46" s="203"/>
      <c r="F46" s="139">
        <f>Uniformes!L8</f>
        <v>0</v>
      </c>
    </row>
    <row r="47" spans="1:6" ht="16.5" customHeight="1">
      <c r="A47" s="128" t="s">
        <v>46</v>
      </c>
      <c r="B47" s="170" t="s">
        <v>114</v>
      </c>
      <c r="C47" s="170"/>
      <c r="D47" s="170"/>
      <c r="E47" s="170"/>
      <c r="F47" s="142">
        <f>Materiais!J38</f>
        <v>0</v>
      </c>
    </row>
    <row r="48" spans="1:6" ht="16.5" customHeight="1">
      <c r="A48" s="128" t="s">
        <v>47</v>
      </c>
      <c r="B48" s="170" t="s">
        <v>115</v>
      </c>
      <c r="C48" s="170"/>
      <c r="D48" s="170"/>
      <c r="E48" s="170"/>
      <c r="F48" s="142">
        <f>Equipamentos!L11</f>
        <v>0</v>
      </c>
    </row>
    <row r="49" spans="1:6" ht="14.25" customHeight="1">
      <c r="A49" s="128" t="s">
        <v>49</v>
      </c>
      <c r="B49" s="170" t="s">
        <v>180</v>
      </c>
      <c r="C49" s="170"/>
      <c r="D49" s="170"/>
      <c r="E49" s="170"/>
      <c r="F49" s="143">
        <v>0</v>
      </c>
    </row>
    <row r="50" spans="1:6" ht="18" customHeight="1" thickBot="1">
      <c r="A50" s="182" t="s">
        <v>191</v>
      </c>
      <c r="B50" s="183"/>
      <c r="C50" s="183"/>
      <c r="D50" s="183"/>
      <c r="E50" s="183"/>
      <c r="F50" s="137">
        <f>TRUNC((SUM(F46:F49)),2)</f>
        <v>0</v>
      </c>
    </row>
    <row r="51" spans="1:6" ht="18" customHeight="1" thickBot="1">
      <c r="A51" s="49"/>
      <c r="B51" s="49"/>
      <c r="C51" s="49"/>
      <c r="D51" s="49"/>
      <c r="E51" s="49"/>
      <c r="F51" s="116"/>
    </row>
    <row r="52" spans="1:6" ht="27.75" customHeight="1">
      <c r="A52" s="228" t="s">
        <v>12</v>
      </c>
      <c r="B52" s="229"/>
      <c r="C52" s="229"/>
      <c r="D52" s="229"/>
      <c r="E52" s="229"/>
      <c r="F52" s="230"/>
    </row>
    <row r="53" spans="1:6" ht="15" customHeight="1">
      <c r="A53" s="132" t="s">
        <v>13</v>
      </c>
      <c r="B53" s="207" t="s">
        <v>14</v>
      </c>
      <c r="C53" s="208"/>
      <c r="D53" s="209"/>
      <c r="E53" s="51" t="s">
        <v>62</v>
      </c>
      <c r="F53" s="133" t="s">
        <v>53</v>
      </c>
    </row>
    <row r="54" spans="1:6" ht="13.5" customHeight="1">
      <c r="A54" s="128" t="s">
        <v>44</v>
      </c>
      <c r="B54" s="175" t="s">
        <v>165</v>
      </c>
      <c r="C54" s="175"/>
      <c r="D54" s="175"/>
      <c r="E54" s="52">
        <v>0.2</v>
      </c>
      <c r="F54" s="144">
        <f aca="true" t="shared" si="1" ref="F54:F59">TRUNC(($F$30*E54),2)</f>
        <v>0</v>
      </c>
    </row>
    <row r="55" spans="1:6" ht="15.75" customHeight="1">
      <c r="A55" s="128" t="s">
        <v>46</v>
      </c>
      <c r="B55" s="175" t="s">
        <v>182</v>
      </c>
      <c r="C55" s="175"/>
      <c r="D55" s="175"/>
      <c r="E55" s="52">
        <v>0.015</v>
      </c>
      <c r="F55" s="144">
        <f t="shared" si="1"/>
        <v>0</v>
      </c>
    </row>
    <row r="56" spans="1:6" ht="14.25" customHeight="1">
      <c r="A56" s="128" t="s">
        <v>47</v>
      </c>
      <c r="B56" s="175" t="s">
        <v>183</v>
      </c>
      <c r="C56" s="175"/>
      <c r="D56" s="175"/>
      <c r="E56" s="52">
        <v>0.01</v>
      </c>
      <c r="F56" s="144">
        <f t="shared" si="1"/>
        <v>0</v>
      </c>
    </row>
    <row r="57" spans="1:6" ht="16.5" customHeight="1">
      <c r="A57" s="128" t="s">
        <v>48</v>
      </c>
      <c r="B57" s="175" t="s">
        <v>184</v>
      </c>
      <c r="C57" s="175"/>
      <c r="D57" s="175"/>
      <c r="E57" s="52">
        <v>0.002</v>
      </c>
      <c r="F57" s="144">
        <f t="shared" si="1"/>
        <v>0</v>
      </c>
    </row>
    <row r="58" spans="1:6" ht="15.75" customHeight="1">
      <c r="A58" s="128" t="s">
        <v>49</v>
      </c>
      <c r="B58" s="175" t="s">
        <v>185</v>
      </c>
      <c r="C58" s="175"/>
      <c r="D58" s="175"/>
      <c r="E58" s="52">
        <v>0.025</v>
      </c>
      <c r="F58" s="144">
        <f t="shared" si="1"/>
        <v>0</v>
      </c>
    </row>
    <row r="59" spans="1:6" ht="15" customHeight="1">
      <c r="A59" s="128" t="s">
        <v>50</v>
      </c>
      <c r="B59" s="175" t="s">
        <v>111</v>
      </c>
      <c r="C59" s="175"/>
      <c r="D59" s="175"/>
      <c r="E59" s="52">
        <v>0.08</v>
      </c>
      <c r="F59" s="144">
        <f t="shared" si="1"/>
        <v>0</v>
      </c>
    </row>
    <row r="60" spans="1:6" ht="17.25" customHeight="1">
      <c r="A60" s="190" t="s">
        <v>112</v>
      </c>
      <c r="B60" s="191"/>
      <c r="C60" s="191"/>
      <c r="D60" s="191"/>
      <c r="E60" s="57">
        <f>SUM(E54:E59)</f>
        <v>0.3320000000000001</v>
      </c>
      <c r="F60" s="145">
        <f>SUM(F54:F59)</f>
        <v>0</v>
      </c>
    </row>
    <row r="61" spans="1:6" ht="15" customHeight="1">
      <c r="A61" s="210"/>
      <c r="B61" s="211"/>
      <c r="C61" s="211"/>
      <c r="D61" s="211"/>
      <c r="E61" s="211"/>
      <c r="F61" s="212"/>
    </row>
    <row r="62" spans="1:6" ht="19.5" customHeight="1">
      <c r="A62" s="132" t="s">
        <v>15</v>
      </c>
      <c r="B62" s="191" t="s">
        <v>16</v>
      </c>
      <c r="C62" s="191"/>
      <c r="D62" s="191"/>
      <c r="E62" s="106" t="s">
        <v>62</v>
      </c>
      <c r="F62" s="133" t="s">
        <v>53</v>
      </c>
    </row>
    <row r="63" spans="1:6" ht="15">
      <c r="A63" s="128" t="s">
        <v>44</v>
      </c>
      <c r="B63" s="175" t="s">
        <v>205</v>
      </c>
      <c r="C63" s="175"/>
      <c r="D63" s="175"/>
      <c r="E63" s="56">
        <v>0.0833</v>
      </c>
      <c r="F63" s="146">
        <f>TRUNC(($F$30*E63),2)</f>
        <v>0</v>
      </c>
    </row>
    <row r="64" spans="1:6" ht="15">
      <c r="A64" s="128" t="s">
        <v>46</v>
      </c>
      <c r="B64" s="175" t="s">
        <v>203</v>
      </c>
      <c r="C64" s="175"/>
      <c r="D64" s="175"/>
      <c r="E64" s="56">
        <v>0.0278</v>
      </c>
      <c r="F64" s="146">
        <f>TRUNC(($F$30*E64),2)</f>
        <v>0</v>
      </c>
    </row>
    <row r="65" spans="1:6" ht="15">
      <c r="A65" s="204" t="s">
        <v>65</v>
      </c>
      <c r="B65" s="205"/>
      <c r="C65" s="205"/>
      <c r="D65" s="205"/>
      <c r="E65" s="205"/>
      <c r="F65" s="147">
        <f>SUM(F63:F64)</f>
        <v>0</v>
      </c>
    </row>
    <row r="66" spans="1:6" ht="30" customHeight="1">
      <c r="A66" s="128" t="s">
        <v>47</v>
      </c>
      <c r="B66" s="185" t="s">
        <v>17</v>
      </c>
      <c r="C66" s="186"/>
      <c r="D66" s="206"/>
      <c r="E66" s="56">
        <v>0.042</v>
      </c>
      <c r="F66" s="148">
        <f>E66*F65</f>
        <v>0</v>
      </c>
    </row>
    <row r="67" spans="1:6" ht="15">
      <c r="A67" s="197" t="s">
        <v>112</v>
      </c>
      <c r="B67" s="198"/>
      <c r="C67" s="198"/>
      <c r="D67" s="198"/>
      <c r="E67" s="198"/>
      <c r="F67" s="147">
        <f>SUM(F65:F66)</f>
        <v>0</v>
      </c>
    </row>
    <row r="68" spans="1:6" ht="15">
      <c r="A68" s="149"/>
      <c r="B68" s="49"/>
      <c r="C68" s="49"/>
      <c r="D68" s="49"/>
      <c r="E68" s="49"/>
      <c r="F68" s="150"/>
    </row>
    <row r="69" spans="1:6" ht="12.75" customHeight="1">
      <c r="A69" s="132" t="s">
        <v>18</v>
      </c>
      <c r="B69" s="191" t="s">
        <v>20</v>
      </c>
      <c r="C69" s="191"/>
      <c r="D69" s="191"/>
      <c r="E69" s="106" t="s">
        <v>62</v>
      </c>
      <c r="F69" s="133" t="s">
        <v>53</v>
      </c>
    </row>
    <row r="70" spans="1:6" ht="15.75" customHeight="1">
      <c r="A70" s="128" t="s">
        <v>44</v>
      </c>
      <c r="B70" s="193" t="s">
        <v>21</v>
      </c>
      <c r="C70" s="193"/>
      <c r="D70" s="193"/>
      <c r="E70" s="68">
        <v>0.0833</v>
      </c>
      <c r="F70" s="146">
        <f>TRUNC(($F$30*E70),2)</f>
        <v>0</v>
      </c>
    </row>
    <row r="71" spans="1:6" ht="15">
      <c r="A71" s="128" t="s">
        <v>46</v>
      </c>
      <c r="B71" s="193" t="s">
        <v>22</v>
      </c>
      <c r="C71" s="193"/>
      <c r="D71" s="193"/>
      <c r="E71" s="65">
        <v>0.08</v>
      </c>
      <c r="F71" s="148">
        <f>F70*E71</f>
        <v>0</v>
      </c>
    </row>
    <row r="72" spans="1:6" ht="15">
      <c r="A72" s="128" t="s">
        <v>47</v>
      </c>
      <c r="B72" s="193" t="s">
        <v>23</v>
      </c>
      <c r="C72" s="193"/>
      <c r="D72" s="193"/>
      <c r="E72" s="65">
        <v>0.0245</v>
      </c>
      <c r="F72" s="148">
        <f>SUM(F71+F70)*E72</f>
        <v>0</v>
      </c>
    </row>
    <row r="73" spans="1:6" ht="18.75" customHeight="1">
      <c r="A73" s="128" t="s">
        <v>48</v>
      </c>
      <c r="B73" s="193" t="s">
        <v>24</v>
      </c>
      <c r="C73" s="193"/>
      <c r="D73" s="193"/>
      <c r="E73" s="65">
        <v>0.009</v>
      </c>
      <c r="F73" s="148">
        <f>E73*F30</f>
        <v>0</v>
      </c>
    </row>
    <row r="74" spans="1:6" ht="28.5" customHeight="1">
      <c r="A74" s="128" t="s">
        <v>49</v>
      </c>
      <c r="B74" s="199" t="s">
        <v>25</v>
      </c>
      <c r="C74" s="199"/>
      <c r="D74" s="199"/>
      <c r="E74" s="65">
        <v>0.0073</v>
      </c>
      <c r="F74" s="148">
        <f>F73*E74</f>
        <v>0</v>
      </c>
    </row>
    <row r="75" spans="1:6" ht="20.25" customHeight="1">
      <c r="A75" s="128" t="s">
        <v>50</v>
      </c>
      <c r="B75" s="193" t="s">
        <v>26</v>
      </c>
      <c r="C75" s="193"/>
      <c r="D75" s="193"/>
      <c r="E75" s="65">
        <v>0.032</v>
      </c>
      <c r="F75" s="146">
        <f>TRUNC(($F$30*E75),2)</f>
        <v>0</v>
      </c>
    </row>
    <row r="76" spans="1:6" ht="19.5" customHeight="1">
      <c r="A76" s="128" t="s">
        <v>51</v>
      </c>
      <c r="B76" s="171" t="s">
        <v>166</v>
      </c>
      <c r="C76" s="172"/>
      <c r="D76" s="173"/>
      <c r="E76" s="65">
        <v>0.008</v>
      </c>
      <c r="F76" s="146">
        <f>TRUNC(($F$30*E76),2)</f>
        <v>0</v>
      </c>
    </row>
    <row r="77" spans="1:6" ht="20.25" customHeight="1">
      <c r="A77" s="128" t="s">
        <v>61</v>
      </c>
      <c r="B77" s="171" t="s">
        <v>167</v>
      </c>
      <c r="C77" s="172"/>
      <c r="D77" s="173"/>
      <c r="E77" s="65">
        <v>0.0033</v>
      </c>
      <c r="F77" s="146">
        <f>TRUNC(($F$30*E77),2)</f>
        <v>0</v>
      </c>
    </row>
    <row r="78" spans="1:6" ht="22.5" customHeight="1">
      <c r="A78" s="197" t="s">
        <v>112</v>
      </c>
      <c r="B78" s="198"/>
      <c r="C78" s="198"/>
      <c r="D78" s="198"/>
      <c r="E78" s="198"/>
      <c r="F78" s="147">
        <f>SUM(F70:F77)</f>
        <v>0</v>
      </c>
    </row>
    <row r="79" spans="1:6" ht="29.25" customHeight="1">
      <c r="A79" s="132" t="s">
        <v>186</v>
      </c>
      <c r="B79" s="194" t="s">
        <v>28</v>
      </c>
      <c r="C79" s="195"/>
      <c r="D79" s="196"/>
      <c r="E79" s="106" t="s">
        <v>62</v>
      </c>
      <c r="F79" s="133" t="s">
        <v>53</v>
      </c>
    </row>
    <row r="80" spans="1:6" ht="13.5" customHeight="1">
      <c r="A80" s="128" t="s">
        <v>44</v>
      </c>
      <c r="B80" s="193" t="s">
        <v>187</v>
      </c>
      <c r="C80" s="193"/>
      <c r="D80" s="193"/>
      <c r="E80" s="65">
        <v>0.0833</v>
      </c>
      <c r="F80" s="146">
        <f aca="true" t="shared" si="2" ref="F80:F86">TRUNC(($F$30*E80),2)</f>
        <v>0</v>
      </c>
    </row>
    <row r="81" spans="1:6" ht="13.5" customHeight="1">
      <c r="A81" s="128" t="s">
        <v>46</v>
      </c>
      <c r="B81" s="193" t="s">
        <v>29</v>
      </c>
      <c r="C81" s="193"/>
      <c r="D81" s="193"/>
      <c r="E81" s="68">
        <v>0.0139</v>
      </c>
      <c r="F81" s="146">
        <f t="shared" si="2"/>
        <v>0</v>
      </c>
    </row>
    <row r="82" spans="1:6" ht="13.5" customHeight="1">
      <c r="A82" s="128" t="s">
        <v>47</v>
      </c>
      <c r="B82" s="193" t="s">
        <v>30</v>
      </c>
      <c r="C82" s="193"/>
      <c r="D82" s="193"/>
      <c r="E82" s="68">
        <v>0.0002</v>
      </c>
      <c r="F82" s="146">
        <f t="shared" si="2"/>
        <v>0</v>
      </c>
    </row>
    <row r="83" spans="1:6" ht="13.5" customHeight="1">
      <c r="A83" s="128" t="s">
        <v>48</v>
      </c>
      <c r="B83" s="171" t="s">
        <v>35</v>
      </c>
      <c r="C83" s="172"/>
      <c r="D83" s="173"/>
      <c r="E83" s="68">
        <v>0.0007</v>
      </c>
      <c r="F83" s="146">
        <f t="shared" si="2"/>
        <v>0</v>
      </c>
    </row>
    <row r="84" spans="1:6" ht="13.5" customHeight="1">
      <c r="A84" s="128" t="s">
        <v>49</v>
      </c>
      <c r="B84" s="193" t="s">
        <v>31</v>
      </c>
      <c r="C84" s="193"/>
      <c r="D84" s="193"/>
      <c r="E84" s="65">
        <v>0.0028</v>
      </c>
      <c r="F84" s="146">
        <f t="shared" si="2"/>
        <v>0</v>
      </c>
    </row>
    <row r="85" spans="1:6" ht="13.5" customHeight="1">
      <c r="A85" s="128" t="s">
        <v>50</v>
      </c>
      <c r="B85" s="193" t="s">
        <v>32</v>
      </c>
      <c r="C85" s="193"/>
      <c r="D85" s="193"/>
      <c r="E85" s="68">
        <v>0.0033</v>
      </c>
      <c r="F85" s="146">
        <f t="shared" si="2"/>
        <v>0</v>
      </c>
    </row>
    <row r="86" spans="1:6" ht="13.5" customHeight="1">
      <c r="A86" s="128" t="s">
        <v>51</v>
      </c>
      <c r="B86" s="193" t="s">
        <v>60</v>
      </c>
      <c r="C86" s="193"/>
      <c r="D86" s="193"/>
      <c r="E86" s="65">
        <v>0</v>
      </c>
      <c r="F86" s="158">
        <f t="shared" si="2"/>
        <v>0</v>
      </c>
    </row>
    <row r="87" spans="1:6" ht="13.5" customHeight="1">
      <c r="A87" s="166" t="s">
        <v>65</v>
      </c>
      <c r="B87" s="200"/>
      <c r="C87" s="200"/>
      <c r="D87" s="200"/>
      <c r="E87" s="200"/>
      <c r="F87" s="148">
        <f>SUM(F80:F86)</f>
        <v>0</v>
      </c>
    </row>
    <row r="88" spans="1:6" ht="13.5" customHeight="1">
      <c r="A88" s="128" t="s">
        <v>61</v>
      </c>
      <c r="B88" s="193" t="s">
        <v>33</v>
      </c>
      <c r="C88" s="193"/>
      <c r="D88" s="193"/>
      <c r="E88" s="65">
        <v>0.0394</v>
      </c>
      <c r="F88" s="148">
        <f>F87*E88</f>
        <v>0</v>
      </c>
    </row>
    <row r="89" spans="1:6" ht="13.5" customHeight="1">
      <c r="A89" s="190" t="s">
        <v>112</v>
      </c>
      <c r="B89" s="191"/>
      <c r="C89" s="191"/>
      <c r="D89" s="191"/>
      <c r="E89" s="191"/>
      <c r="F89" s="147">
        <f>F88+F87</f>
        <v>0</v>
      </c>
    </row>
    <row r="90" spans="1:6" ht="13.5" customHeight="1">
      <c r="A90" s="149"/>
      <c r="B90" s="49"/>
      <c r="C90" s="49"/>
      <c r="D90" s="49"/>
      <c r="E90" s="49"/>
      <c r="F90" s="150"/>
    </row>
    <row r="91" spans="1:6" ht="23.25" customHeight="1">
      <c r="A91" s="151">
        <v>4</v>
      </c>
      <c r="B91" s="192" t="s">
        <v>154</v>
      </c>
      <c r="C91" s="192"/>
      <c r="D91" s="192"/>
      <c r="E91" s="192"/>
      <c r="F91" s="133" t="s">
        <v>53</v>
      </c>
    </row>
    <row r="92" spans="1:6" ht="15.75" customHeight="1">
      <c r="A92" s="128" t="s">
        <v>13</v>
      </c>
      <c r="B92" s="175" t="s">
        <v>14</v>
      </c>
      <c r="C92" s="175"/>
      <c r="D92" s="175"/>
      <c r="E92" s="175"/>
      <c r="F92" s="152">
        <f>F60</f>
        <v>0</v>
      </c>
    </row>
    <row r="93" spans="1:6" ht="15.75" customHeight="1">
      <c r="A93" s="128" t="s">
        <v>15</v>
      </c>
      <c r="B93" s="175" t="s">
        <v>34</v>
      </c>
      <c r="C93" s="175"/>
      <c r="D93" s="175"/>
      <c r="E93" s="175"/>
      <c r="F93" s="146">
        <f>F67</f>
        <v>0</v>
      </c>
    </row>
    <row r="94" spans="1:6" ht="13.5" customHeight="1">
      <c r="A94" s="128" t="s">
        <v>18</v>
      </c>
      <c r="B94" s="174" t="s">
        <v>36</v>
      </c>
      <c r="C94" s="174"/>
      <c r="D94" s="174"/>
      <c r="E94" s="174"/>
      <c r="F94" s="146">
        <f>F78</f>
        <v>0</v>
      </c>
    </row>
    <row r="95" spans="1:6" ht="15.75" customHeight="1">
      <c r="A95" s="128" t="s">
        <v>19</v>
      </c>
      <c r="B95" s="175" t="s">
        <v>37</v>
      </c>
      <c r="C95" s="175"/>
      <c r="D95" s="175"/>
      <c r="E95" s="175"/>
      <c r="F95" s="146">
        <f>F89</f>
        <v>0</v>
      </c>
    </row>
    <row r="96" spans="1:6" ht="18" customHeight="1">
      <c r="A96" s="128" t="s">
        <v>27</v>
      </c>
      <c r="B96" s="175" t="s">
        <v>60</v>
      </c>
      <c r="C96" s="175"/>
      <c r="D96" s="175"/>
      <c r="E96" s="175"/>
      <c r="F96" s="146">
        <v>0</v>
      </c>
    </row>
    <row r="97" spans="1:6" ht="18" customHeight="1" thickBot="1">
      <c r="A97" s="182" t="s">
        <v>192</v>
      </c>
      <c r="B97" s="183"/>
      <c r="C97" s="183"/>
      <c r="D97" s="183"/>
      <c r="E97" s="183"/>
      <c r="F97" s="153">
        <f>SUM(F92:F96)</f>
        <v>0</v>
      </c>
    </row>
    <row r="98" spans="1:6" ht="18" customHeight="1" thickBot="1">
      <c r="A98" s="49"/>
      <c r="B98" s="49"/>
      <c r="C98" s="49"/>
      <c r="D98" s="49"/>
      <c r="E98" s="49"/>
      <c r="F98" s="118"/>
    </row>
    <row r="99" spans="1:6" ht="28.5" customHeight="1" thickBot="1">
      <c r="A99" s="178" t="s">
        <v>163</v>
      </c>
      <c r="B99" s="179"/>
      <c r="C99" s="179"/>
      <c r="D99" s="179"/>
      <c r="E99" s="179"/>
      <c r="F99" s="180"/>
    </row>
    <row r="100" spans="1:6" ht="26.25" customHeight="1">
      <c r="A100" s="154">
        <v>5</v>
      </c>
      <c r="B100" s="184" t="s">
        <v>155</v>
      </c>
      <c r="C100" s="184"/>
      <c r="D100" s="184"/>
      <c r="E100" s="108" t="s">
        <v>62</v>
      </c>
      <c r="F100" s="155" t="s">
        <v>38</v>
      </c>
    </row>
    <row r="101" spans="1:6" ht="30" customHeight="1">
      <c r="A101" s="128" t="s">
        <v>44</v>
      </c>
      <c r="B101" s="176" t="s">
        <v>162</v>
      </c>
      <c r="C101" s="177"/>
      <c r="D101" s="177"/>
      <c r="E101" s="65">
        <v>0</v>
      </c>
      <c r="F101" s="152">
        <f>E101*F115</f>
        <v>0</v>
      </c>
    </row>
    <row r="102" spans="1:6" ht="13.5" customHeight="1">
      <c r="A102" s="166" t="s">
        <v>46</v>
      </c>
      <c r="B102" s="185" t="s">
        <v>64</v>
      </c>
      <c r="C102" s="186"/>
      <c r="D102" s="186"/>
      <c r="E102" s="186"/>
      <c r="F102" s="187"/>
    </row>
    <row r="103" spans="1:6" ht="17.25" customHeight="1">
      <c r="A103" s="166"/>
      <c r="B103" s="175" t="s">
        <v>39</v>
      </c>
      <c r="C103" s="175"/>
      <c r="D103" s="175"/>
      <c r="E103" s="54">
        <v>0.0165</v>
      </c>
      <c r="F103" s="152">
        <f>E103*F115</f>
        <v>0</v>
      </c>
    </row>
    <row r="104" spans="1:6" ht="18" customHeight="1">
      <c r="A104" s="166"/>
      <c r="B104" s="175" t="s">
        <v>113</v>
      </c>
      <c r="C104" s="175"/>
      <c r="D104" s="175"/>
      <c r="E104" s="54">
        <v>0.076</v>
      </c>
      <c r="F104" s="152">
        <f>E104*F115</f>
        <v>0</v>
      </c>
    </row>
    <row r="105" spans="1:6" ht="18" customHeight="1">
      <c r="A105" s="166"/>
      <c r="B105" s="175" t="s">
        <v>40</v>
      </c>
      <c r="C105" s="175"/>
      <c r="D105" s="175"/>
      <c r="E105" s="53">
        <v>0.04</v>
      </c>
      <c r="F105" s="152">
        <f>E105*F115</f>
        <v>0</v>
      </c>
    </row>
    <row r="106" spans="1:6" ht="48.75" customHeight="1">
      <c r="A106" s="166"/>
      <c r="B106" s="175" t="s">
        <v>171</v>
      </c>
      <c r="C106" s="175"/>
      <c r="D106" s="175"/>
      <c r="E106" s="50">
        <v>0</v>
      </c>
      <c r="F106" s="152">
        <f>E106*F115</f>
        <v>0</v>
      </c>
    </row>
    <row r="107" spans="1:6" ht="17.25" customHeight="1">
      <c r="A107" s="166"/>
      <c r="B107" s="175" t="s">
        <v>168</v>
      </c>
      <c r="C107" s="175"/>
      <c r="D107" s="175"/>
      <c r="E107" s="55">
        <v>0</v>
      </c>
      <c r="F107" s="152">
        <f>E107*F115</f>
        <v>0</v>
      </c>
    </row>
    <row r="108" spans="1:7" ht="15">
      <c r="A108" s="128" t="s">
        <v>47</v>
      </c>
      <c r="B108" s="181" t="s">
        <v>63</v>
      </c>
      <c r="C108" s="181"/>
      <c r="D108" s="181"/>
      <c r="E108" s="111">
        <v>0.1</v>
      </c>
      <c r="F108" s="152">
        <f>E108*F115</f>
        <v>0</v>
      </c>
      <c r="G108" s="63"/>
    </row>
    <row r="109" spans="1:7" ht="15" customHeight="1" thickBot="1">
      <c r="A109" s="188" t="s">
        <v>193</v>
      </c>
      <c r="B109" s="189"/>
      <c r="C109" s="189"/>
      <c r="D109" s="189"/>
      <c r="E109" s="189"/>
      <c r="F109" s="156">
        <f>SUM(F101:F108)</f>
        <v>0</v>
      </c>
      <c r="G109" s="119">
        <f>F109</f>
        <v>0</v>
      </c>
    </row>
    <row r="110" spans="1:6" ht="30.75" customHeight="1">
      <c r="A110" s="244" t="s">
        <v>156</v>
      </c>
      <c r="B110" s="245"/>
      <c r="C110" s="245"/>
      <c r="D110" s="245"/>
      <c r="E110" s="245"/>
      <c r="F110" s="246"/>
    </row>
    <row r="111" spans="1:6" ht="18" customHeight="1">
      <c r="A111" s="132" t="s">
        <v>44</v>
      </c>
      <c r="B111" s="165" t="s">
        <v>41</v>
      </c>
      <c r="C111" s="165"/>
      <c r="D111" s="165"/>
      <c r="E111" s="165"/>
      <c r="F111" s="157">
        <f>F30</f>
        <v>0</v>
      </c>
    </row>
    <row r="112" spans="1:6" ht="17.25" customHeight="1">
      <c r="A112" s="132" t="s">
        <v>46</v>
      </c>
      <c r="B112" s="165" t="s">
        <v>42</v>
      </c>
      <c r="C112" s="165"/>
      <c r="D112" s="165"/>
      <c r="E112" s="165"/>
      <c r="F112" s="157">
        <f>F42</f>
        <v>0</v>
      </c>
    </row>
    <row r="113" spans="1:6" ht="17.25" customHeight="1">
      <c r="A113" s="132" t="s">
        <v>47</v>
      </c>
      <c r="B113" s="165" t="s">
        <v>188</v>
      </c>
      <c r="C113" s="165"/>
      <c r="D113" s="165"/>
      <c r="E113" s="165"/>
      <c r="F113" s="157">
        <f>F43</f>
        <v>0</v>
      </c>
    </row>
    <row r="114" spans="1:6" ht="17.25" customHeight="1">
      <c r="A114" s="132" t="s">
        <v>48</v>
      </c>
      <c r="B114" s="165" t="s">
        <v>164</v>
      </c>
      <c r="C114" s="165"/>
      <c r="D114" s="165"/>
      <c r="E114" s="165"/>
      <c r="F114" s="157">
        <f>F97</f>
        <v>0</v>
      </c>
    </row>
    <row r="115" spans="1:6" ht="17.25" customHeight="1">
      <c r="A115" s="132"/>
      <c r="B115" s="240" t="s">
        <v>65</v>
      </c>
      <c r="C115" s="241"/>
      <c r="D115" s="241"/>
      <c r="E115" s="242"/>
      <c r="F115" s="157">
        <f>SUM(F111:F114)</f>
        <v>0</v>
      </c>
    </row>
    <row r="116" spans="1:8" ht="17.25" customHeight="1">
      <c r="A116" s="132" t="s">
        <v>49</v>
      </c>
      <c r="B116" s="165" t="s">
        <v>155</v>
      </c>
      <c r="C116" s="165"/>
      <c r="D116" s="165"/>
      <c r="E116" s="165"/>
      <c r="F116" s="157">
        <f>F109</f>
        <v>0</v>
      </c>
      <c r="H116" s="60"/>
    </row>
    <row r="117" spans="1:8" ht="15.75" thickBot="1">
      <c r="A117" s="168" t="s">
        <v>71</v>
      </c>
      <c r="B117" s="169"/>
      <c r="C117" s="169"/>
      <c r="D117" s="169"/>
      <c r="E117" s="169"/>
      <c r="F117" s="153">
        <f>SUM(F111+F112+F113+F114+F116)</f>
        <v>0</v>
      </c>
      <c r="H117" s="60"/>
    </row>
    <row r="118" spans="1:12" ht="23.25" customHeight="1" thickBot="1">
      <c r="A118" s="114"/>
      <c r="B118" s="114"/>
      <c r="C118" s="114"/>
      <c r="D118" s="114"/>
      <c r="E118" s="114"/>
      <c r="F118" s="66"/>
      <c r="G118" s="113"/>
      <c r="H118" s="113"/>
      <c r="I118" s="113"/>
      <c r="J118" s="113"/>
      <c r="K118" s="113"/>
      <c r="L118" s="112"/>
    </row>
    <row r="119" spans="1:12" ht="23.25" customHeight="1">
      <c r="A119" s="234" t="s">
        <v>175</v>
      </c>
      <c r="B119" s="235"/>
      <c r="C119" s="235"/>
      <c r="D119" s="235"/>
      <c r="E119" s="235"/>
      <c r="F119" s="236"/>
      <c r="G119" s="113"/>
      <c r="H119" s="113"/>
      <c r="I119" s="113"/>
      <c r="J119" s="113"/>
      <c r="K119" s="113"/>
      <c r="L119" s="112"/>
    </row>
    <row r="120" spans="1:6" ht="19.5" customHeight="1">
      <c r="A120" s="163" t="s">
        <v>172</v>
      </c>
      <c r="B120" s="164"/>
      <c r="C120" s="164"/>
      <c r="D120" s="164"/>
      <c r="E120" s="164"/>
      <c r="F120" s="160">
        <f>F117</f>
        <v>0</v>
      </c>
    </row>
    <row r="121" spans="1:6" ht="19.5" customHeight="1">
      <c r="A121" s="163" t="s">
        <v>194</v>
      </c>
      <c r="B121" s="164"/>
      <c r="C121" s="164"/>
      <c r="D121" s="164"/>
      <c r="E121" s="164"/>
      <c r="F121" s="160">
        <f>F120/220</f>
        <v>0</v>
      </c>
    </row>
    <row r="122" spans="1:6" ht="19.5" customHeight="1">
      <c r="A122" s="163" t="s">
        <v>201</v>
      </c>
      <c r="B122" s="164"/>
      <c r="C122" s="164"/>
      <c r="D122" s="164"/>
      <c r="E122" s="164"/>
      <c r="F122" s="161">
        <v>12600</v>
      </c>
    </row>
    <row r="123" spans="1:6" ht="19.5" customHeight="1" thickBot="1">
      <c r="A123" s="226" t="s">
        <v>174</v>
      </c>
      <c r="B123" s="227"/>
      <c r="C123" s="227"/>
      <c r="D123" s="227"/>
      <c r="E123" s="227"/>
      <c r="F123" s="159">
        <f>F122*F121</f>
        <v>0</v>
      </c>
    </row>
    <row r="124" spans="1:6" ht="19.5" customHeight="1">
      <c r="A124" s="122"/>
      <c r="B124" s="122"/>
      <c r="C124" s="122"/>
      <c r="D124" s="122"/>
      <c r="E124" s="122"/>
      <c r="F124" s="123"/>
    </row>
    <row r="125" spans="1:6" ht="19.5" customHeight="1">
      <c r="A125" s="124" t="s">
        <v>196</v>
      </c>
      <c r="B125" s="115"/>
      <c r="C125" s="115"/>
      <c r="D125" s="115"/>
      <c r="E125" s="115"/>
      <c r="F125" s="61"/>
    </row>
    <row r="126" spans="1:7" ht="17.25" customHeight="1">
      <c r="A126" s="67" t="s">
        <v>197</v>
      </c>
      <c r="B126" s="67"/>
      <c r="C126" s="67"/>
      <c r="D126" s="67"/>
      <c r="E126" s="67"/>
      <c r="F126" s="67"/>
      <c r="G126" s="67"/>
    </row>
    <row r="127" spans="1:7" ht="20.25" customHeight="1">
      <c r="A127" s="67" t="s">
        <v>202</v>
      </c>
      <c r="B127" s="67"/>
      <c r="C127" s="67"/>
      <c r="D127" s="67"/>
      <c r="E127" s="67"/>
      <c r="F127" s="67"/>
      <c r="G127" s="67"/>
    </row>
    <row r="128" spans="1:7" ht="15">
      <c r="A128" s="67" t="s">
        <v>198</v>
      </c>
      <c r="B128" s="67"/>
      <c r="C128" s="67"/>
      <c r="D128" s="67"/>
      <c r="E128" s="67"/>
      <c r="F128" s="67"/>
      <c r="G128" s="67"/>
    </row>
    <row r="129" spans="1:6" ht="15.75">
      <c r="A129" s="67" t="s">
        <v>199</v>
      </c>
      <c r="B129" s="125"/>
      <c r="C129" s="125"/>
      <c r="D129" s="125"/>
      <c r="E129" s="125"/>
      <c r="F129" s="125"/>
    </row>
    <row r="130" ht="15.75" customHeight="1"/>
  </sheetData>
  <sheetProtection/>
  <mergeCells count="110">
    <mergeCell ref="A119:F119"/>
    <mergeCell ref="A43:F43"/>
    <mergeCell ref="A6:F6"/>
    <mergeCell ref="B113:E113"/>
    <mergeCell ref="B114:E114"/>
    <mergeCell ref="B115:E115"/>
    <mergeCell ref="B59:D59"/>
    <mergeCell ref="B18:E18"/>
    <mergeCell ref="A110:F110"/>
    <mergeCell ref="B36:C36"/>
    <mergeCell ref="A121:E121"/>
    <mergeCell ref="A122:E122"/>
    <mergeCell ref="A9:F9"/>
    <mergeCell ref="A1:F5"/>
    <mergeCell ref="B17:E17"/>
    <mergeCell ref="B15:E15"/>
    <mergeCell ref="A13:F13"/>
    <mergeCell ref="B16:E16"/>
    <mergeCell ref="A10:F10"/>
    <mergeCell ref="B23:D23"/>
    <mergeCell ref="B26:D26"/>
    <mergeCell ref="A123:E123"/>
    <mergeCell ref="B27:D27"/>
    <mergeCell ref="B40:E40"/>
    <mergeCell ref="B24:D24"/>
    <mergeCell ref="B34:C34"/>
    <mergeCell ref="B35:D35"/>
    <mergeCell ref="B49:E49"/>
    <mergeCell ref="A50:E50"/>
    <mergeCell ref="A52:F52"/>
    <mergeCell ref="A20:F20"/>
    <mergeCell ref="B25:D25"/>
    <mergeCell ref="B21:D21"/>
    <mergeCell ref="B22:D22"/>
    <mergeCell ref="B28:D28"/>
    <mergeCell ref="B45:E45"/>
    <mergeCell ref="A42:E42"/>
    <mergeCell ref="B33:D33"/>
    <mergeCell ref="B38:E38"/>
    <mergeCell ref="B37:D37"/>
    <mergeCell ref="B29:D29"/>
    <mergeCell ref="A30:D30"/>
    <mergeCell ref="A32:F32"/>
    <mergeCell ref="B55:D55"/>
    <mergeCell ref="B54:D54"/>
    <mergeCell ref="A44:F44"/>
    <mergeCell ref="B53:D53"/>
    <mergeCell ref="B46:E46"/>
    <mergeCell ref="B56:D56"/>
    <mergeCell ref="A60:D60"/>
    <mergeCell ref="B58:D58"/>
    <mergeCell ref="B64:D64"/>
    <mergeCell ref="B47:E47"/>
    <mergeCell ref="B62:D62"/>
    <mergeCell ref="A61:F61"/>
    <mergeCell ref="B57:D57"/>
    <mergeCell ref="B41:E41"/>
    <mergeCell ref="A34:A35"/>
    <mergeCell ref="B39:E39"/>
    <mergeCell ref="B70:D70"/>
    <mergeCell ref="B71:D71"/>
    <mergeCell ref="B72:D72"/>
    <mergeCell ref="B63:D63"/>
    <mergeCell ref="A65:E65"/>
    <mergeCell ref="B66:D66"/>
    <mergeCell ref="A67:E67"/>
    <mergeCell ref="B74:D74"/>
    <mergeCell ref="B75:D75"/>
    <mergeCell ref="B69:D69"/>
    <mergeCell ref="A87:E87"/>
    <mergeCell ref="B88:D88"/>
    <mergeCell ref="B80:D80"/>
    <mergeCell ref="B81:D81"/>
    <mergeCell ref="B82:D82"/>
    <mergeCell ref="A89:E89"/>
    <mergeCell ref="B91:E91"/>
    <mergeCell ref="B92:E92"/>
    <mergeCell ref="B73:D73"/>
    <mergeCell ref="B84:D84"/>
    <mergeCell ref="B86:D86"/>
    <mergeCell ref="B85:D85"/>
    <mergeCell ref="B79:D79"/>
    <mergeCell ref="B83:D83"/>
    <mergeCell ref="A78:E78"/>
    <mergeCell ref="B93:E93"/>
    <mergeCell ref="B104:D104"/>
    <mergeCell ref="B105:D105"/>
    <mergeCell ref="B108:D108"/>
    <mergeCell ref="B112:E112"/>
    <mergeCell ref="B96:E96"/>
    <mergeCell ref="A97:E97"/>
    <mergeCell ref="B100:D100"/>
    <mergeCell ref="B102:F102"/>
    <mergeCell ref="A109:E109"/>
    <mergeCell ref="B95:E95"/>
    <mergeCell ref="B106:D106"/>
    <mergeCell ref="B107:D107"/>
    <mergeCell ref="B103:D103"/>
    <mergeCell ref="B101:D101"/>
    <mergeCell ref="A99:F99"/>
    <mergeCell ref="A120:E120"/>
    <mergeCell ref="B116:E116"/>
    <mergeCell ref="A102:A107"/>
    <mergeCell ref="A11:F11"/>
    <mergeCell ref="A117:E117"/>
    <mergeCell ref="B48:E48"/>
    <mergeCell ref="B111:E111"/>
    <mergeCell ref="B76:D76"/>
    <mergeCell ref="B77:D77"/>
    <mergeCell ref="B94:E94"/>
  </mergeCells>
  <printOptions horizontalCentered="1"/>
  <pageMargins left="0.25" right="0.25" top="0.75" bottom="0.75" header="0.3" footer="0.3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6.140625" style="0" customWidth="1"/>
    <col min="2" max="2" width="31.57421875" style="0" customWidth="1"/>
    <col min="3" max="3" width="13.7109375" style="0" customWidth="1"/>
    <col min="4" max="4" width="26.00390625" style="0" customWidth="1"/>
    <col min="5" max="5" width="20.28125" style="0" customWidth="1"/>
    <col min="6" max="6" width="13.57421875" style="0" customWidth="1"/>
  </cols>
  <sheetData>
    <row r="2" spans="1:5" s="4" customFormat="1" ht="23.25" customHeight="1">
      <c r="A2" s="249" t="s">
        <v>89</v>
      </c>
      <c r="B2" s="249"/>
      <c r="C2" s="249"/>
      <c r="D2" s="249"/>
      <c r="E2" s="249"/>
    </row>
    <row r="3" spans="1:6" ht="23.25" customHeight="1">
      <c r="A3" s="250" t="s">
        <v>87</v>
      </c>
      <c r="B3" s="250"/>
      <c r="C3" s="250"/>
      <c r="D3" s="250"/>
      <c r="E3" s="250"/>
      <c r="F3" t="s">
        <v>108</v>
      </c>
    </row>
    <row r="4" spans="1:6" s="11" customFormat="1" ht="30">
      <c r="A4" s="8"/>
      <c r="B4" s="9" t="s">
        <v>67</v>
      </c>
      <c r="C4" s="9" t="s">
        <v>68</v>
      </c>
      <c r="D4" s="9" t="s">
        <v>83</v>
      </c>
      <c r="E4" s="9" t="s">
        <v>84</v>
      </c>
      <c r="F4" s="11">
        <f>+C8+C9+C10+C12+C13</f>
        <v>169</v>
      </c>
    </row>
    <row r="5" spans="1:7" ht="19.5" customHeight="1">
      <c r="A5" s="2">
        <v>1</v>
      </c>
      <c r="B5" s="5" t="s">
        <v>79</v>
      </c>
      <c r="C5" s="2">
        <v>1</v>
      </c>
      <c r="D5" s="3" t="e">
        <f>+#REF!</f>
        <v>#REF!</v>
      </c>
      <c r="E5" s="3" t="e">
        <f>+D5*C5</f>
        <v>#REF!</v>
      </c>
      <c r="F5" t="e">
        <f>+E5/F4</f>
        <v>#REF!</v>
      </c>
      <c r="G5" t="s">
        <v>109</v>
      </c>
    </row>
    <row r="6" spans="1:7" ht="19.5" customHeight="1">
      <c r="A6" s="2">
        <v>2</v>
      </c>
      <c r="B6" s="5" t="s">
        <v>72</v>
      </c>
      <c r="C6" s="2">
        <v>5</v>
      </c>
      <c r="D6" s="3" t="e">
        <f>+#REF!</f>
        <v>#REF!</v>
      </c>
      <c r="E6" s="3" t="e">
        <f aca="true" t="shared" si="0" ref="E6:E14">+D6*C6</f>
        <v>#REF!</v>
      </c>
      <c r="F6" t="e">
        <f>+E6/$F$4</f>
        <v>#REF!</v>
      </c>
      <c r="G6" t="s">
        <v>110</v>
      </c>
    </row>
    <row r="7" spans="1:5" ht="19.5" customHeight="1">
      <c r="A7" s="2">
        <v>3</v>
      </c>
      <c r="B7" s="6" t="s">
        <v>80</v>
      </c>
      <c r="C7" s="2">
        <v>1</v>
      </c>
      <c r="D7" s="3" t="e">
        <f>+#REF!</f>
        <v>#REF!</v>
      </c>
      <c r="E7" s="3" t="e">
        <f>+(D7*C7)/2</f>
        <v>#REF!</v>
      </c>
    </row>
    <row r="8" spans="1:5" ht="19.5" customHeight="1">
      <c r="A8" s="2">
        <v>4</v>
      </c>
      <c r="B8" s="6" t="s">
        <v>73</v>
      </c>
      <c r="C8" s="2">
        <v>153</v>
      </c>
      <c r="D8" s="3" t="e">
        <f>+#REF!</f>
        <v>#REF!</v>
      </c>
      <c r="E8" s="3" t="e">
        <f t="shared" si="0"/>
        <v>#REF!</v>
      </c>
    </row>
    <row r="9" spans="1:5" ht="15">
      <c r="A9" s="2">
        <v>5</v>
      </c>
      <c r="B9" s="6" t="s">
        <v>74</v>
      </c>
      <c r="C9" s="2">
        <v>6</v>
      </c>
      <c r="D9" s="3" t="e">
        <f>+#REF!</f>
        <v>#REF!</v>
      </c>
      <c r="E9" s="3" t="e">
        <f t="shared" si="0"/>
        <v>#REF!</v>
      </c>
    </row>
    <row r="10" spans="1:5" ht="15">
      <c r="A10" s="2">
        <v>6</v>
      </c>
      <c r="B10" s="6" t="s">
        <v>81</v>
      </c>
      <c r="C10" s="2">
        <v>4</v>
      </c>
      <c r="D10" s="3" t="e">
        <f>+#REF!</f>
        <v>#REF!</v>
      </c>
      <c r="E10" s="3" t="e">
        <f>+(D10*C10)/2</f>
        <v>#REF!</v>
      </c>
    </row>
    <row r="11" spans="1:7" ht="15">
      <c r="A11" s="2">
        <v>7</v>
      </c>
      <c r="B11" s="6" t="s">
        <v>75</v>
      </c>
      <c r="C11" s="2">
        <v>1</v>
      </c>
      <c r="D11" s="3" t="e">
        <f>+#REF!</f>
        <v>#REF!</v>
      </c>
      <c r="E11" s="3" t="e">
        <f t="shared" si="0"/>
        <v>#REF!</v>
      </c>
      <c r="F11" t="e">
        <f>+E11/F4</f>
        <v>#REF!</v>
      </c>
      <c r="G11" t="s">
        <v>70</v>
      </c>
    </row>
    <row r="12" spans="1:5" ht="15">
      <c r="A12" s="2">
        <v>8</v>
      </c>
      <c r="B12" s="6" t="s">
        <v>76</v>
      </c>
      <c r="C12" s="2">
        <v>3</v>
      </c>
      <c r="D12" s="3" t="e">
        <f>+#REF!</f>
        <v>#REF!</v>
      </c>
      <c r="E12" s="3" t="e">
        <f t="shared" si="0"/>
        <v>#REF!</v>
      </c>
    </row>
    <row r="13" spans="1:5" ht="15">
      <c r="A13" s="2">
        <v>9</v>
      </c>
      <c r="B13" s="6" t="s">
        <v>77</v>
      </c>
      <c r="C13" s="2">
        <v>3</v>
      </c>
      <c r="D13" s="3" t="e">
        <f>+#REF!</f>
        <v>#REF!</v>
      </c>
      <c r="E13" s="3" t="e">
        <f t="shared" si="0"/>
        <v>#REF!</v>
      </c>
    </row>
    <row r="14" spans="1:5" ht="15">
      <c r="A14" s="2">
        <v>10</v>
      </c>
      <c r="B14" s="6" t="s">
        <v>78</v>
      </c>
      <c r="C14" s="2">
        <v>4</v>
      </c>
      <c r="D14" s="3" t="e">
        <f>+#REF!</f>
        <v>#REF!</v>
      </c>
      <c r="E14" s="3" t="e">
        <f t="shared" si="0"/>
        <v>#REF!</v>
      </c>
    </row>
    <row r="15" spans="3:5" ht="23.25" customHeight="1">
      <c r="C15" s="12">
        <f>SUM(C5:C14)</f>
        <v>181</v>
      </c>
      <c r="D15" s="12" t="s">
        <v>71</v>
      </c>
      <c r="E15" s="13" t="e">
        <f>SUM(E5:E14)</f>
        <v>#REF!</v>
      </c>
    </row>
    <row r="16" spans="1:5" ht="20.25" customHeight="1">
      <c r="A16" t="s">
        <v>82</v>
      </c>
      <c r="D16" s="8" t="s">
        <v>85</v>
      </c>
      <c r="E16" s="7" t="e">
        <f>+E15*12</f>
        <v>#REF!</v>
      </c>
    </row>
    <row r="17" spans="4:5" ht="21.75" customHeight="1">
      <c r="D17" s="8" t="s">
        <v>86</v>
      </c>
      <c r="E17" s="7" t="e">
        <f>+E15*60</f>
        <v>#REF!</v>
      </c>
    </row>
  </sheetData>
  <sheetProtection/>
  <mergeCells count="2">
    <mergeCell ref="A2:E2"/>
    <mergeCell ref="A3:E3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3">
      <selection activeCell="K16" sqref="K16"/>
    </sheetView>
  </sheetViews>
  <sheetFormatPr defaultColWidth="9.140625" defaultRowHeight="15"/>
  <cols>
    <col min="1" max="1" width="4.00390625" style="0" customWidth="1"/>
    <col min="2" max="2" width="23.140625" style="0" customWidth="1"/>
    <col min="3" max="4" width="12.7109375" style="0" customWidth="1"/>
    <col min="5" max="5" width="13.8515625" style="0" customWidth="1"/>
    <col min="6" max="6" width="14.00390625" style="0" customWidth="1"/>
    <col min="7" max="7" width="12.57421875" style="0" customWidth="1"/>
  </cols>
  <sheetData>
    <row r="1" spans="1:7" ht="18" customHeight="1" thickBot="1">
      <c r="A1" s="254" t="s">
        <v>100</v>
      </c>
      <c r="B1" s="254"/>
      <c r="C1" s="254"/>
      <c r="D1" s="254"/>
      <c r="E1" s="254"/>
      <c r="F1" s="254"/>
      <c r="G1" s="254"/>
    </row>
    <row r="2" spans="1:7" ht="18" customHeight="1">
      <c r="A2" s="251" t="s">
        <v>99</v>
      </c>
      <c r="B2" s="17" t="s">
        <v>96</v>
      </c>
      <c r="C2" s="18"/>
      <c r="D2" s="18"/>
      <c r="E2" s="18"/>
      <c r="F2" s="18"/>
      <c r="G2" s="19"/>
    </row>
    <row r="3" spans="1:7" ht="30">
      <c r="A3" s="252"/>
      <c r="B3" s="20"/>
      <c r="C3" s="9" t="s">
        <v>94</v>
      </c>
      <c r="D3" s="9"/>
      <c r="E3" s="9" t="s">
        <v>95</v>
      </c>
      <c r="F3" s="9" t="s">
        <v>43</v>
      </c>
      <c r="G3" s="21"/>
    </row>
    <row r="4" spans="1:7" ht="15">
      <c r="A4" s="252"/>
      <c r="B4" s="20" t="s">
        <v>90</v>
      </c>
      <c r="C4" s="2">
        <v>2</v>
      </c>
      <c r="D4" s="2"/>
      <c r="E4" s="15">
        <v>3839.92</v>
      </c>
      <c r="F4" s="15">
        <f>+E4*C4</f>
        <v>7679.84</v>
      </c>
      <c r="G4" s="21"/>
    </row>
    <row r="5" spans="1:7" ht="15">
      <c r="A5" s="252"/>
      <c r="B5" s="20" t="s">
        <v>91</v>
      </c>
      <c r="C5" s="2">
        <v>3</v>
      </c>
      <c r="D5" s="2"/>
      <c r="E5" s="15">
        <v>3551.94</v>
      </c>
      <c r="F5" s="15">
        <f>+E5*C5</f>
        <v>10655.82</v>
      </c>
      <c r="G5" s="21"/>
    </row>
    <row r="6" spans="1:7" ht="15">
      <c r="A6" s="252"/>
      <c r="B6" s="20" t="s">
        <v>92</v>
      </c>
      <c r="C6" s="2">
        <v>31</v>
      </c>
      <c r="D6" s="2"/>
      <c r="E6" s="15">
        <v>1893.14</v>
      </c>
      <c r="F6" s="15">
        <f>+E6*C6</f>
        <v>58687.340000000004</v>
      </c>
      <c r="G6" s="21"/>
    </row>
    <row r="7" spans="1:7" ht="15">
      <c r="A7" s="252"/>
      <c r="B7" s="20" t="s">
        <v>93</v>
      </c>
      <c r="C7" s="2">
        <v>2</v>
      </c>
      <c r="D7" s="2"/>
      <c r="E7" s="15">
        <v>2678.15</v>
      </c>
      <c r="F7" s="15">
        <f>+E7*C7</f>
        <v>5356.3</v>
      </c>
      <c r="G7" s="21"/>
    </row>
    <row r="8" spans="1:7" ht="15">
      <c r="A8" s="252"/>
      <c r="B8" s="20"/>
      <c r="C8" s="8">
        <f>SUM(C4:C7)</f>
        <v>38</v>
      </c>
      <c r="D8" s="8"/>
      <c r="E8" s="30" t="s">
        <v>88</v>
      </c>
      <c r="F8" s="16">
        <f>SUM(F4:F7)</f>
        <v>82379.3</v>
      </c>
      <c r="G8" s="21"/>
    </row>
    <row r="9" spans="1:7" ht="27.75" customHeight="1">
      <c r="A9" s="252"/>
      <c r="B9" s="22" t="s">
        <v>97</v>
      </c>
      <c r="C9" s="23"/>
      <c r="D9" s="23"/>
      <c r="E9" s="23"/>
      <c r="F9" s="23"/>
      <c r="G9" s="21"/>
    </row>
    <row r="10" spans="1:7" ht="30">
      <c r="A10" s="252"/>
      <c r="B10" s="20"/>
      <c r="C10" s="9" t="s">
        <v>94</v>
      </c>
      <c r="D10" s="9"/>
      <c r="E10" s="9" t="s">
        <v>95</v>
      </c>
      <c r="F10" s="9" t="s">
        <v>43</v>
      </c>
      <c r="G10" s="24" t="s">
        <v>98</v>
      </c>
    </row>
    <row r="11" spans="1:7" ht="15">
      <c r="A11" s="252"/>
      <c r="B11" s="20" t="s">
        <v>90</v>
      </c>
      <c r="C11" s="2">
        <v>2</v>
      </c>
      <c r="D11" s="2"/>
      <c r="E11" s="15">
        <f>2735.28*2</f>
        <v>5470.56</v>
      </c>
      <c r="F11" s="15">
        <f>+E11*C11</f>
        <v>10941.12</v>
      </c>
      <c r="G11" s="25">
        <f>+F11/F4-1</f>
        <v>0.42465468030583975</v>
      </c>
    </row>
    <row r="12" spans="1:7" ht="15">
      <c r="A12" s="252"/>
      <c r="B12" s="20" t="s">
        <v>91</v>
      </c>
      <c r="C12" s="2">
        <v>3</v>
      </c>
      <c r="D12" s="2"/>
      <c r="E12" s="15">
        <f>2594.41*2</f>
        <v>5188.82</v>
      </c>
      <c r="F12" s="15">
        <f>+E12*C12</f>
        <v>15566.46</v>
      </c>
      <c r="G12" s="25">
        <f>+F12/F5-1</f>
        <v>0.4608411178116747</v>
      </c>
    </row>
    <row r="13" spans="1:7" ht="15">
      <c r="A13" s="252"/>
      <c r="B13" s="20" t="s">
        <v>92</v>
      </c>
      <c r="C13" s="2">
        <v>31</v>
      </c>
      <c r="D13" s="2"/>
      <c r="E13" s="15">
        <v>2655.03</v>
      </c>
      <c r="F13" s="15">
        <f>+E13*C13</f>
        <v>82305.93000000001</v>
      </c>
      <c r="G13" s="25">
        <f>+F13/F6-1</f>
        <v>0.40244778516116075</v>
      </c>
    </row>
    <row r="14" spans="1:7" ht="15">
      <c r="A14" s="252"/>
      <c r="B14" s="20" t="s">
        <v>93</v>
      </c>
      <c r="C14" s="2">
        <v>2</v>
      </c>
      <c r="D14" s="2"/>
      <c r="E14" s="15">
        <v>3578.39</v>
      </c>
      <c r="F14" s="15">
        <f>+E14*C14</f>
        <v>7156.78</v>
      </c>
      <c r="G14" s="25">
        <f>+F14/F7-1</f>
        <v>0.33614248641786304</v>
      </c>
    </row>
    <row r="15" spans="1:7" ht="15.75" thickBot="1">
      <c r="A15" s="253"/>
      <c r="B15" s="26"/>
      <c r="C15" s="27">
        <f>SUM(C11:C14)</f>
        <v>38</v>
      </c>
      <c r="D15" s="27"/>
      <c r="E15" s="31" t="s">
        <v>88</v>
      </c>
      <c r="F15" s="28">
        <f>SUM(F11:F14)</f>
        <v>115970.29000000001</v>
      </c>
      <c r="G15" s="29">
        <f>+F15/F8-1</f>
        <v>0.40776008050566115</v>
      </c>
    </row>
    <row r="16" ht="15.75" thickBot="1">
      <c r="B16" s="14"/>
    </row>
    <row r="17" spans="1:7" ht="24.75" customHeight="1">
      <c r="A17" s="251" t="s">
        <v>101</v>
      </c>
      <c r="B17" s="17" t="s">
        <v>96</v>
      </c>
      <c r="C17" s="18"/>
      <c r="D17" s="18"/>
      <c r="E17" s="18"/>
      <c r="F17" s="19"/>
      <c r="G17" s="19"/>
    </row>
    <row r="18" spans="1:7" ht="38.25">
      <c r="A18" s="252"/>
      <c r="B18" s="20"/>
      <c r="C18" s="9" t="s">
        <v>94</v>
      </c>
      <c r="D18" s="32" t="s">
        <v>107</v>
      </c>
      <c r="E18" s="9" t="s">
        <v>95</v>
      </c>
      <c r="F18" s="10" t="s">
        <v>43</v>
      </c>
      <c r="G18" s="21"/>
    </row>
    <row r="19" spans="1:7" ht="15">
      <c r="A19" s="252"/>
      <c r="B19" s="20" t="s">
        <v>90</v>
      </c>
      <c r="C19" s="2">
        <v>3</v>
      </c>
      <c r="D19" s="2">
        <v>6</v>
      </c>
      <c r="E19" s="15">
        <v>2855.74</v>
      </c>
      <c r="F19" s="33">
        <f>+E19*C19</f>
        <v>8567.22</v>
      </c>
      <c r="G19" s="21"/>
    </row>
    <row r="20" spans="1:7" ht="15">
      <c r="A20" s="252"/>
      <c r="B20" s="20" t="s">
        <v>91</v>
      </c>
      <c r="C20" s="2">
        <v>5</v>
      </c>
      <c r="D20" s="2">
        <v>10</v>
      </c>
      <c r="E20" s="15">
        <v>2656.41</v>
      </c>
      <c r="F20" s="33">
        <f>+E20*C20</f>
        <v>13282.05</v>
      </c>
      <c r="G20" s="21"/>
    </row>
    <row r="21" spans="1:7" ht="15">
      <c r="A21" s="252"/>
      <c r="B21" s="20" t="s">
        <v>92</v>
      </c>
      <c r="C21" s="2">
        <v>7</v>
      </c>
      <c r="D21" s="2">
        <v>7</v>
      </c>
      <c r="E21" s="15">
        <v>1445.37</v>
      </c>
      <c r="F21" s="33">
        <f>+E21*C21</f>
        <v>10117.59</v>
      </c>
      <c r="G21" s="21"/>
    </row>
    <row r="22" spans="1:7" ht="15">
      <c r="A22" s="252"/>
      <c r="B22" s="20" t="s">
        <v>104</v>
      </c>
      <c r="C22" s="2">
        <v>1</v>
      </c>
      <c r="D22" s="2">
        <v>1</v>
      </c>
      <c r="E22" s="15">
        <v>2678.15</v>
      </c>
      <c r="F22" s="33">
        <f>+E22*C22</f>
        <v>2678.15</v>
      </c>
      <c r="G22" s="21"/>
    </row>
    <row r="23" spans="1:7" ht="15.75" thickBot="1">
      <c r="A23" s="252"/>
      <c r="B23" s="26"/>
      <c r="C23" s="27">
        <f>SUM(C19:C22)</f>
        <v>16</v>
      </c>
      <c r="D23" s="27">
        <f>SUM(D19:D22)</f>
        <v>24</v>
      </c>
      <c r="E23" s="31" t="s">
        <v>88</v>
      </c>
      <c r="F23" s="34">
        <f>SUM(F19:F22)</f>
        <v>34645.009999999995</v>
      </c>
      <c r="G23" s="21"/>
    </row>
    <row r="24" spans="1:7" ht="27" customHeight="1" thickBot="1">
      <c r="A24" s="252"/>
      <c r="B24" s="22" t="s">
        <v>97</v>
      </c>
      <c r="C24" s="23"/>
      <c r="D24" s="23"/>
      <c r="E24" s="23"/>
      <c r="F24" s="23"/>
      <c r="G24" s="21"/>
    </row>
    <row r="25" spans="1:7" ht="38.25">
      <c r="A25" s="252"/>
      <c r="B25" s="35"/>
      <c r="C25" s="36" t="s">
        <v>94</v>
      </c>
      <c r="D25" s="37" t="s">
        <v>107</v>
      </c>
      <c r="E25" s="36" t="s">
        <v>95</v>
      </c>
      <c r="F25" s="36" t="s">
        <v>43</v>
      </c>
      <c r="G25" s="38" t="s">
        <v>98</v>
      </c>
    </row>
    <row r="26" spans="1:7" ht="15">
      <c r="A26" s="252"/>
      <c r="B26" s="20" t="s">
        <v>90</v>
      </c>
      <c r="C26" s="2">
        <v>3</v>
      </c>
      <c r="D26" s="2">
        <v>6</v>
      </c>
      <c r="E26" s="15">
        <f>1943.17*2</f>
        <v>3886.34</v>
      </c>
      <c r="F26" s="15">
        <f>+E26*C26</f>
        <v>11659.02</v>
      </c>
      <c r="G26" s="25">
        <f>+F26/F19-1</f>
        <v>0.36088719561304616</v>
      </c>
    </row>
    <row r="27" spans="1:7" ht="15">
      <c r="A27" s="252"/>
      <c r="B27" s="20" t="s">
        <v>91</v>
      </c>
      <c r="C27" s="2">
        <v>5</v>
      </c>
      <c r="D27" s="2">
        <v>10</v>
      </c>
      <c r="E27" s="15">
        <f>1800.09*2</f>
        <v>3600.18</v>
      </c>
      <c r="F27" s="15">
        <f>+E27*C27</f>
        <v>18000.899999999998</v>
      </c>
      <c r="G27" s="25">
        <f>+F27/F20-1</f>
        <v>0.3552802466486724</v>
      </c>
    </row>
    <row r="28" spans="1:7" ht="15">
      <c r="A28" s="252"/>
      <c r="B28" s="20" t="s">
        <v>92</v>
      </c>
      <c r="C28" s="2">
        <v>7</v>
      </c>
      <c r="D28" s="2">
        <v>7</v>
      </c>
      <c r="E28" s="15">
        <v>2009.5</v>
      </c>
      <c r="F28" s="15">
        <f>+E28*C28</f>
        <v>14066.5</v>
      </c>
      <c r="G28" s="25">
        <f>+F28/F21-1</f>
        <v>0.3903014453046625</v>
      </c>
    </row>
    <row r="29" spans="1:7" ht="15">
      <c r="A29" s="252"/>
      <c r="B29" s="20" t="s">
        <v>103</v>
      </c>
      <c r="C29" s="2">
        <v>1</v>
      </c>
      <c r="D29" s="2">
        <v>2</v>
      </c>
      <c r="E29" s="15">
        <f>3372.66*2</f>
        <v>6745.32</v>
      </c>
      <c r="F29" s="15">
        <f>+E29*C29</f>
        <v>6745.32</v>
      </c>
      <c r="G29" s="25">
        <f>+F29/F22-1</f>
        <v>1.5186490674532793</v>
      </c>
    </row>
    <row r="30" spans="1:7" ht="15.75" thickBot="1">
      <c r="A30" s="253"/>
      <c r="B30" s="26"/>
      <c r="C30" s="27">
        <f>SUM(C26:C29)</f>
        <v>16</v>
      </c>
      <c r="D30" s="27">
        <f>SUM(D26:D29)</f>
        <v>25</v>
      </c>
      <c r="E30" s="31" t="s">
        <v>88</v>
      </c>
      <c r="F30" s="31">
        <f>SUM(F26:F29)</f>
        <v>50471.74</v>
      </c>
      <c r="G30" s="29">
        <f>+F30/F23-1</f>
        <v>0.4568256727303588</v>
      </c>
    </row>
    <row r="31" ht="15">
      <c r="A31" s="1" t="s">
        <v>106</v>
      </c>
    </row>
    <row r="32" ht="15">
      <c r="A32" s="1" t="s">
        <v>105</v>
      </c>
    </row>
    <row r="33" ht="15">
      <c r="A33" s="1" t="s">
        <v>102</v>
      </c>
    </row>
  </sheetData>
  <sheetProtection/>
  <mergeCells count="3">
    <mergeCell ref="A2:A15"/>
    <mergeCell ref="A17:A30"/>
    <mergeCell ref="A1:G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K4" sqref="K4:K7"/>
    </sheetView>
  </sheetViews>
  <sheetFormatPr defaultColWidth="9.140625" defaultRowHeight="15"/>
  <sheetData>
    <row r="1" spans="1:12" ht="15">
      <c r="A1" s="263" t="s">
        <v>157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2" ht="15">
      <c r="A2" s="264" t="s">
        <v>116</v>
      </c>
      <c r="B2" s="264"/>
      <c r="C2" s="264"/>
      <c r="D2" s="264"/>
      <c r="E2" s="264"/>
      <c r="F2" s="264" t="s">
        <v>117</v>
      </c>
      <c r="G2" s="264" t="s">
        <v>118</v>
      </c>
      <c r="H2" s="264"/>
      <c r="I2" s="264"/>
      <c r="J2" s="264"/>
      <c r="K2" s="265" t="s">
        <v>119</v>
      </c>
      <c r="L2" s="264" t="s">
        <v>120</v>
      </c>
    </row>
    <row r="3" spans="1:12" ht="15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5"/>
      <c r="L3" s="264"/>
    </row>
    <row r="4" spans="1:12" ht="15">
      <c r="A4" s="260" t="s">
        <v>121</v>
      </c>
      <c r="B4" s="261"/>
      <c r="C4" s="261"/>
      <c r="D4" s="261"/>
      <c r="E4" s="262"/>
      <c r="F4" s="69" t="s">
        <v>122</v>
      </c>
      <c r="G4" s="257">
        <v>1</v>
      </c>
      <c r="H4" s="257"/>
      <c r="I4" s="257"/>
      <c r="J4" s="257"/>
      <c r="K4" s="102">
        <v>0</v>
      </c>
      <c r="L4" s="70">
        <f>K4*G4</f>
        <v>0</v>
      </c>
    </row>
    <row r="5" spans="1:12" ht="15">
      <c r="A5" s="255" t="s">
        <v>123</v>
      </c>
      <c r="B5" s="256"/>
      <c r="C5" s="256"/>
      <c r="D5" s="256"/>
      <c r="E5" s="256"/>
      <c r="F5" s="69" t="s">
        <v>122</v>
      </c>
      <c r="G5" s="257">
        <v>1</v>
      </c>
      <c r="H5" s="257"/>
      <c r="I5" s="257"/>
      <c r="J5" s="257"/>
      <c r="K5" s="102">
        <v>0</v>
      </c>
      <c r="L5" s="70">
        <f>K5*G5</f>
        <v>0</v>
      </c>
    </row>
    <row r="6" spans="1:12" ht="15">
      <c r="A6" s="255" t="s">
        <v>124</v>
      </c>
      <c r="B6" s="256"/>
      <c r="C6" s="256"/>
      <c r="D6" s="256"/>
      <c r="E6" s="256"/>
      <c r="F6" s="69" t="s">
        <v>125</v>
      </c>
      <c r="G6" s="257">
        <v>1</v>
      </c>
      <c r="H6" s="257"/>
      <c r="I6" s="257"/>
      <c r="J6" s="257"/>
      <c r="K6" s="102">
        <v>0</v>
      </c>
      <c r="L6" s="70">
        <f>K6*G6</f>
        <v>0</v>
      </c>
    </row>
    <row r="7" spans="1:12" ht="15">
      <c r="A7" s="255" t="s">
        <v>126</v>
      </c>
      <c r="B7" s="256"/>
      <c r="C7" s="256"/>
      <c r="D7" s="256"/>
      <c r="E7" s="256"/>
      <c r="F7" s="69" t="s">
        <v>125</v>
      </c>
      <c r="G7" s="257">
        <v>1</v>
      </c>
      <c r="H7" s="257"/>
      <c r="I7" s="257"/>
      <c r="J7" s="257"/>
      <c r="K7" s="102">
        <v>0</v>
      </c>
      <c r="L7" s="70">
        <f>K7*G7</f>
        <v>0</v>
      </c>
    </row>
    <row r="8" spans="1:12" ht="15">
      <c r="A8" s="258" t="s">
        <v>127</v>
      </c>
      <c r="B8" s="258"/>
      <c r="C8" s="258"/>
      <c r="D8" s="258"/>
      <c r="E8" s="258"/>
      <c r="F8" s="71"/>
      <c r="G8" s="259"/>
      <c r="H8" s="259"/>
      <c r="I8" s="259"/>
      <c r="J8" s="259"/>
      <c r="K8" s="72"/>
      <c r="L8" s="73">
        <f>SUM(L4:L7)/12</f>
        <v>0</v>
      </c>
    </row>
  </sheetData>
  <sheetProtection/>
  <mergeCells count="16">
    <mergeCell ref="A1:L1"/>
    <mergeCell ref="A2:E3"/>
    <mergeCell ref="F2:F3"/>
    <mergeCell ref="G2:J3"/>
    <mergeCell ref="K2:K3"/>
    <mergeCell ref="L2:L3"/>
    <mergeCell ref="A7:E7"/>
    <mergeCell ref="G7:J7"/>
    <mergeCell ref="A8:E8"/>
    <mergeCell ref="G8:J8"/>
    <mergeCell ref="A4:E4"/>
    <mergeCell ref="G4:J4"/>
    <mergeCell ref="A5:E5"/>
    <mergeCell ref="G5:J5"/>
    <mergeCell ref="A6:E6"/>
    <mergeCell ref="G6:J6"/>
  </mergeCells>
  <printOptions/>
  <pageMargins left="0.511811024" right="0.511811024" top="0.787401575" bottom="0.787401575" header="0.31496062" footer="0.3149606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6">
      <selection activeCell="H3" sqref="H3:H37"/>
    </sheetView>
  </sheetViews>
  <sheetFormatPr defaultColWidth="9.140625" defaultRowHeight="15"/>
  <cols>
    <col min="2" max="2" width="29.140625" style="0" customWidth="1"/>
    <col min="3" max="3" width="21.421875" style="0" customWidth="1"/>
    <col min="8" max="8" width="11.140625" style="0" customWidth="1"/>
  </cols>
  <sheetData>
    <row r="1" ht="15.75">
      <c r="A1" s="62" t="s">
        <v>114</v>
      </c>
    </row>
    <row r="2" spans="1:10" ht="38.25">
      <c r="A2" s="74" t="s">
        <v>137</v>
      </c>
      <c r="B2" s="74" t="s">
        <v>69</v>
      </c>
      <c r="C2" s="74" t="s">
        <v>117</v>
      </c>
      <c r="D2" s="74" t="s">
        <v>138</v>
      </c>
      <c r="E2" s="74" t="s">
        <v>139</v>
      </c>
      <c r="F2" s="74" t="s">
        <v>140</v>
      </c>
      <c r="G2" s="75" t="s">
        <v>141</v>
      </c>
      <c r="H2" s="76" t="s">
        <v>119</v>
      </c>
      <c r="I2" s="77" t="s">
        <v>142</v>
      </c>
      <c r="J2" s="77" t="s">
        <v>143</v>
      </c>
    </row>
    <row r="3" spans="1:10" ht="15">
      <c r="A3" s="78">
        <v>1</v>
      </c>
      <c r="B3" s="79" t="s">
        <v>144</v>
      </c>
      <c r="C3" s="78" t="s">
        <v>145</v>
      </c>
      <c r="D3" s="78"/>
      <c r="E3" s="78">
        <v>1</v>
      </c>
      <c r="F3" s="78" t="s">
        <v>146</v>
      </c>
      <c r="G3" s="80">
        <v>1</v>
      </c>
      <c r="H3" s="103">
        <v>0</v>
      </c>
      <c r="I3" s="81">
        <f>H3*G3</f>
        <v>0</v>
      </c>
      <c r="J3" s="82">
        <f>I3/12</f>
        <v>0</v>
      </c>
    </row>
    <row r="4" spans="1:10" ht="15">
      <c r="A4" s="83">
        <v>2</v>
      </c>
      <c r="B4" s="79" t="s">
        <v>144</v>
      </c>
      <c r="C4" s="83" t="s">
        <v>145</v>
      </c>
      <c r="D4" s="84"/>
      <c r="E4" s="78">
        <v>1</v>
      </c>
      <c r="F4" s="78" t="s">
        <v>146</v>
      </c>
      <c r="G4" s="80">
        <v>1</v>
      </c>
      <c r="H4" s="103">
        <v>0</v>
      </c>
      <c r="I4" s="81">
        <f aca="true" t="shared" si="0" ref="I4:I37">H4*G4</f>
        <v>0</v>
      </c>
      <c r="J4" s="82">
        <f aca="true" t="shared" si="1" ref="J4:J37">I4/12</f>
        <v>0</v>
      </c>
    </row>
    <row r="5" spans="1:10" ht="15">
      <c r="A5" s="83">
        <v>3</v>
      </c>
      <c r="B5" s="79" t="s">
        <v>144</v>
      </c>
      <c r="C5" s="83" t="s">
        <v>145</v>
      </c>
      <c r="D5" s="84"/>
      <c r="E5" s="78">
        <v>1</v>
      </c>
      <c r="F5" s="78" t="s">
        <v>146</v>
      </c>
      <c r="G5" s="80">
        <v>1</v>
      </c>
      <c r="H5" s="103">
        <v>0</v>
      </c>
      <c r="I5" s="81">
        <f t="shared" si="0"/>
        <v>0</v>
      </c>
      <c r="J5" s="82">
        <f t="shared" si="1"/>
        <v>0</v>
      </c>
    </row>
    <row r="6" spans="1:10" ht="15">
      <c r="A6" s="83">
        <v>4</v>
      </c>
      <c r="B6" s="79" t="s">
        <v>144</v>
      </c>
      <c r="C6" s="83" t="s">
        <v>147</v>
      </c>
      <c r="D6" s="85"/>
      <c r="E6" s="78">
        <v>1</v>
      </c>
      <c r="F6" s="78" t="s">
        <v>146</v>
      </c>
      <c r="G6" s="80">
        <v>1</v>
      </c>
      <c r="H6" s="103">
        <v>0</v>
      </c>
      <c r="I6" s="81">
        <f t="shared" si="0"/>
        <v>0</v>
      </c>
      <c r="J6" s="82">
        <f t="shared" si="1"/>
        <v>0</v>
      </c>
    </row>
    <row r="7" spans="1:10" ht="15">
      <c r="A7" s="78">
        <v>5</v>
      </c>
      <c r="B7" s="79" t="s">
        <v>144</v>
      </c>
      <c r="C7" s="78" t="s">
        <v>145</v>
      </c>
      <c r="D7" s="86"/>
      <c r="E7" s="78">
        <v>1</v>
      </c>
      <c r="F7" s="78" t="s">
        <v>146</v>
      </c>
      <c r="G7" s="80">
        <v>1</v>
      </c>
      <c r="H7" s="103">
        <v>0</v>
      </c>
      <c r="I7" s="81">
        <f t="shared" si="0"/>
        <v>0</v>
      </c>
      <c r="J7" s="82">
        <f t="shared" si="1"/>
        <v>0</v>
      </c>
    </row>
    <row r="8" spans="1:10" ht="15">
      <c r="A8" s="78">
        <v>6</v>
      </c>
      <c r="B8" s="79" t="s">
        <v>144</v>
      </c>
      <c r="C8" s="78" t="s">
        <v>145</v>
      </c>
      <c r="D8" s="86"/>
      <c r="E8" s="78">
        <v>1</v>
      </c>
      <c r="F8" s="78" t="s">
        <v>146</v>
      </c>
      <c r="G8" s="80">
        <v>1</v>
      </c>
      <c r="H8" s="103">
        <v>0</v>
      </c>
      <c r="I8" s="81">
        <f t="shared" si="0"/>
        <v>0</v>
      </c>
      <c r="J8" s="82">
        <f t="shared" si="1"/>
        <v>0</v>
      </c>
    </row>
    <row r="9" spans="1:10" ht="15">
      <c r="A9" s="83">
        <v>7</v>
      </c>
      <c r="B9" s="79" t="s">
        <v>144</v>
      </c>
      <c r="C9" s="83" t="s">
        <v>148</v>
      </c>
      <c r="D9" s="84"/>
      <c r="E9" s="78">
        <v>1</v>
      </c>
      <c r="F9" s="78" t="s">
        <v>146</v>
      </c>
      <c r="G9" s="80">
        <v>1</v>
      </c>
      <c r="H9" s="103">
        <v>0</v>
      </c>
      <c r="I9" s="81">
        <f t="shared" si="0"/>
        <v>0</v>
      </c>
      <c r="J9" s="82">
        <f t="shared" si="1"/>
        <v>0</v>
      </c>
    </row>
    <row r="10" spans="1:10" ht="15">
      <c r="A10" s="83">
        <v>8</v>
      </c>
      <c r="B10" s="79" t="s">
        <v>144</v>
      </c>
      <c r="C10" s="83" t="s">
        <v>122</v>
      </c>
      <c r="D10" s="84"/>
      <c r="E10" s="78">
        <v>1</v>
      </c>
      <c r="F10" s="78" t="s">
        <v>146</v>
      </c>
      <c r="G10" s="80">
        <v>1</v>
      </c>
      <c r="H10" s="103">
        <v>0</v>
      </c>
      <c r="I10" s="81">
        <f t="shared" si="0"/>
        <v>0</v>
      </c>
      <c r="J10" s="82">
        <f t="shared" si="1"/>
        <v>0</v>
      </c>
    </row>
    <row r="11" spans="1:10" ht="15">
      <c r="A11" s="78">
        <v>9</v>
      </c>
      <c r="B11" s="79" t="s">
        <v>144</v>
      </c>
      <c r="C11" s="78" t="s">
        <v>122</v>
      </c>
      <c r="D11" s="78"/>
      <c r="E11" s="78">
        <v>1</v>
      </c>
      <c r="F11" s="78" t="s">
        <v>146</v>
      </c>
      <c r="G11" s="80">
        <v>1</v>
      </c>
      <c r="H11" s="103">
        <v>0</v>
      </c>
      <c r="I11" s="81">
        <f t="shared" si="0"/>
        <v>0</v>
      </c>
      <c r="J11" s="82">
        <f t="shared" si="1"/>
        <v>0</v>
      </c>
    </row>
    <row r="12" spans="1:10" ht="15">
      <c r="A12" s="83">
        <v>10</v>
      </c>
      <c r="B12" s="79" t="s">
        <v>144</v>
      </c>
      <c r="C12" s="83" t="s">
        <v>122</v>
      </c>
      <c r="D12" s="84"/>
      <c r="E12" s="78">
        <v>1</v>
      </c>
      <c r="F12" s="78" t="s">
        <v>146</v>
      </c>
      <c r="G12" s="80">
        <v>1</v>
      </c>
      <c r="H12" s="103">
        <v>0</v>
      </c>
      <c r="I12" s="81">
        <f t="shared" si="0"/>
        <v>0</v>
      </c>
      <c r="J12" s="82">
        <f t="shared" si="1"/>
        <v>0</v>
      </c>
    </row>
    <row r="13" spans="1:10" ht="15">
      <c r="A13" s="83">
        <v>11</v>
      </c>
      <c r="B13" s="79" t="s">
        <v>144</v>
      </c>
      <c r="C13" s="83" t="s">
        <v>122</v>
      </c>
      <c r="D13" s="84"/>
      <c r="E13" s="78">
        <v>1</v>
      </c>
      <c r="F13" s="78" t="s">
        <v>146</v>
      </c>
      <c r="G13" s="80">
        <v>1</v>
      </c>
      <c r="H13" s="103">
        <v>0</v>
      </c>
      <c r="I13" s="81">
        <f t="shared" si="0"/>
        <v>0</v>
      </c>
      <c r="J13" s="82">
        <f t="shared" si="1"/>
        <v>0</v>
      </c>
    </row>
    <row r="14" spans="1:10" ht="15">
      <c r="A14" s="78">
        <v>12</v>
      </c>
      <c r="B14" s="79" t="s">
        <v>144</v>
      </c>
      <c r="C14" s="78" t="s">
        <v>122</v>
      </c>
      <c r="D14" s="86"/>
      <c r="E14" s="78">
        <v>1</v>
      </c>
      <c r="F14" s="78" t="s">
        <v>146</v>
      </c>
      <c r="G14" s="80">
        <v>1</v>
      </c>
      <c r="H14" s="103">
        <v>0</v>
      </c>
      <c r="I14" s="81">
        <f t="shared" si="0"/>
        <v>0</v>
      </c>
      <c r="J14" s="82">
        <f t="shared" si="1"/>
        <v>0</v>
      </c>
    </row>
    <row r="15" spans="1:10" ht="15">
      <c r="A15" s="78">
        <v>13</v>
      </c>
      <c r="B15" s="79" t="s">
        <v>144</v>
      </c>
      <c r="C15" s="78" t="s">
        <v>148</v>
      </c>
      <c r="D15" s="86"/>
      <c r="E15" s="78">
        <v>1</v>
      </c>
      <c r="F15" s="78" t="s">
        <v>146</v>
      </c>
      <c r="G15" s="80">
        <v>1</v>
      </c>
      <c r="H15" s="103">
        <v>0</v>
      </c>
      <c r="I15" s="81">
        <f t="shared" si="0"/>
        <v>0</v>
      </c>
      <c r="J15" s="82">
        <f t="shared" si="1"/>
        <v>0</v>
      </c>
    </row>
    <row r="16" spans="1:10" ht="15">
      <c r="A16" s="83">
        <v>14</v>
      </c>
      <c r="B16" s="79" t="s">
        <v>144</v>
      </c>
      <c r="C16" s="83" t="s">
        <v>145</v>
      </c>
      <c r="D16" s="84"/>
      <c r="E16" s="78">
        <v>1</v>
      </c>
      <c r="F16" s="78" t="s">
        <v>146</v>
      </c>
      <c r="G16" s="80">
        <v>1</v>
      </c>
      <c r="H16" s="103">
        <v>0</v>
      </c>
      <c r="I16" s="81">
        <f t="shared" si="0"/>
        <v>0</v>
      </c>
      <c r="J16" s="82">
        <f t="shared" si="1"/>
        <v>0</v>
      </c>
    </row>
    <row r="17" spans="1:10" ht="15">
      <c r="A17" s="78">
        <v>15</v>
      </c>
      <c r="B17" s="79" t="s">
        <v>144</v>
      </c>
      <c r="C17" s="78" t="s">
        <v>145</v>
      </c>
      <c r="D17" s="86"/>
      <c r="E17" s="78">
        <v>1</v>
      </c>
      <c r="F17" s="78" t="s">
        <v>146</v>
      </c>
      <c r="G17" s="80">
        <v>1</v>
      </c>
      <c r="H17" s="103">
        <v>0</v>
      </c>
      <c r="I17" s="81">
        <f t="shared" si="0"/>
        <v>0</v>
      </c>
      <c r="J17" s="82">
        <f t="shared" si="1"/>
        <v>0</v>
      </c>
    </row>
    <row r="18" spans="1:10" ht="15">
      <c r="A18" s="78">
        <v>16</v>
      </c>
      <c r="B18" s="79" t="s">
        <v>144</v>
      </c>
      <c r="C18" s="78" t="s">
        <v>125</v>
      </c>
      <c r="D18" s="86"/>
      <c r="E18" s="78">
        <v>1</v>
      </c>
      <c r="F18" s="78" t="s">
        <v>146</v>
      </c>
      <c r="G18" s="80">
        <v>1</v>
      </c>
      <c r="H18" s="103">
        <v>0</v>
      </c>
      <c r="I18" s="81">
        <f t="shared" si="0"/>
        <v>0</v>
      </c>
      <c r="J18" s="82">
        <f t="shared" si="1"/>
        <v>0</v>
      </c>
    </row>
    <row r="19" spans="1:10" ht="15">
      <c r="A19" s="78">
        <v>17</v>
      </c>
      <c r="B19" s="79" t="s">
        <v>144</v>
      </c>
      <c r="C19" s="78" t="s">
        <v>125</v>
      </c>
      <c r="D19" s="86"/>
      <c r="E19" s="78">
        <v>1</v>
      </c>
      <c r="F19" s="78" t="s">
        <v>146</v>
      </c>
      <c r="G19" s="80">
        <v>1</v>
      </c>
      <c r="H19" s="103">
        <v>0</v>
      </c>
      <c r="I19" s="81">
        <f t="shared" si="0"/>
        <v>0</v>
      </c>
      <c r="J19" s="82">
        <f t="shared" si="1"/>
        <v>0</v>
      </c>
    </row>
    <row r="20" spans="1:10" ht="15">
      <c r="A20" s="78">
        <v>18</v>
      </c>
      <c r="B20" s="79" t="s">
        <v>144</v>
      </c>
      <c r="C20" s="78" t="s">
        <v>125</v>
      </c>
      <c r="D20" s="86"/>
      <c r="E20" s="78">
        <v>1</v>
      </c>
      <c r="F20" s="78" t="s">
        <v>146</v>
      </c>
      <c r="G20" s="80">
        <v>1</v>
      </c>
      <c r="H20" s="103">
        <v>0</v>
      </c>
      <c r="I20" s="81">
        <f t="shared" si="0"/>
        <v>0</v>
      </c>
      <c r="J20" s="82">
        <f t="shared" si="1"/>
        <v>0</v>
      </c>
    </row>
    <row r="21" spans="1:10" ht="15">
      <c r="A21" s="78">
        <v>19</v>
      </c>
      <c r="B21" s="79" t="s">
        <v>144</v>
      </c>
      <c r="C21" s="78" t="s">
        <v>122</v>
      </c>
      <c r="D21" s="86"/>
      <c r="E21" s="78">
        <v>1</v>
      </c>
      <c r="F21" s="78" t="s">
        <v>146</v>
      </c>
      <c r="G21" s="80">
        <v>1</v>
      </c>
      <c r="H21" s="103">
        <v>0</v>
      </c>
      <c r="I21" s="81">
        <f t="shared" si="0"/>
        <v>0</v>
      </c>
      <c r="J21" s="82">
        <f t="shared" si="1"/>
        <v>0</v>
      </c>
    </row>
    <row r="22" spans="1:10" ht="15">
      <c r="A22" s="78">
        <v>20</v>
      </c>
      <c r="B22" s="79" t="s">
        <v>144</v>
      </c>
      <c r="C22" s="78" t="s">
        <v>122</v>
      </c>
      <c r="D22" s="78"/>
      <c r="E22" s="78">
        <v>1</v>
      </c>
      <c r="F22" s="78" t="s">
        <v>146</v>
      </c>
      <c r="G22" s="80">
        <v>1</v>
      </c>
      <c r="H22" s="103">
        <v>0</v>
      </c>
      <c r="I22" s="81">
        <f t="shared" si="0"/>
        <v>0</v>
      </c>
      <c r="J22" s="82">
        <f t="shared" si="1"/>
        <v>0</v>
      </c>
    </row>
    <row r="23" spans="1:10" ht="15">
      <c r="A23" s="78">
        <v>21</v>
      </c>
      <c r="B23" s="79" t="s">
        <v>144</v>
      </c>
      <c r="C23" s="78" t="s">
        <v>149</v>
      </c>
      <c r="D23" s="78"/>
      <c r="E23" s="78">
        <v>1</v>
      </c>
      <c r="F23" s="78" t="s">
        <v>146</v>
      </c>
      <c r="G23" s="80">
        <v>1</v>
      </c>
      <c r="H23" s="103">
        <v>0</v>
      </c>
      <c r="I23" s="81">
        <f t="shared" si="0"/>
        <v>0</v>
      </c>
      <c r="J23" s="82">
        <f t="shared" si="1"/>
        <v>0</v>
      </c>
    </row>
    <row r="24" spans="1:10" ht="15">
      <c r="A24" s="78">
        <v>22</v>
      </c>
      <c r="B24" s="79" t="s">
        <v>144</v>
      </c>
      <c r="C24" s="78" t="s">
        <v>150</v>
      </c>
      <c r="D24" s="78"/>
      <c r="E24" s="78">
        <v>1</v>
      </c>
      <c r="F24" s="78" t="s">
        <v>146</v>
      </c>
      <c r="G24" s="80">
        <v>1</v>
      </c>
      <c r="H24" s="103">
        <v>0</v>
      </c>
      <c r="I24" s="81">
        <f t="shared" si="0"/>
        <v>0</v>
      </c>
      <c r="J24" s="82">
        <f t="shared" si="1"/>
        <v>0</v>
      </c>
    </row>
    <row r="25" spans="1:10" ht="15">
      <c r="A25" s="78">
        <v>23</v>
      </c>
      <c r="B25" s="79" t="s">
        <v>144</v>
      </c>
      <c r="C25" s="78" t="s">
        <v>149</v>
      </c>
      <c r="D25" s="86"/>
      <c r="E25" s="78">
        <v>1</v>
      </c>
      <c r="F25" s="78" t="s">
        <v>146</v>
      </c>
      <c r="G25" s="80">
        <v>1</v>
      </c>
      <c r="H25" s="103">
        <v>0</v>
      </c>
      <c r="I25" s="81">
        <f t="shared" si="0"/>
        <v>0</v>
      </c>
      <c r="J25" s="82">
        <f t="shared" si="1"/>
        <v>0</v>
      </c>
    </row>
    <row r="26" spans="1:10" ht="15">
      <c r="A26" s="78">
        <v>24</v>
      </c>
      <c r="B26" s="79" t="s">
        <v>144</v>
      </c>
      <c r="C26" s="78" t="s">
        <v>151</v>
      </c>
      <c r="D26" s="86"/>
      <c r="E26" s="78">
        <v>1</v>
      </c>
      <c r="F26" s="78" t="s">
        <v>146</v>
      </c>
      <c r="G26" s="80">
        <v>1</v>
      </c>
      <c r="H26" s="103">
        <v>0</v>
      </c>
      <c r="I26" s="81">
        <f t="shared" si="0"/>
        <v>0</v>
      </c>
      <c r="J26" s="82">
        <f t="shared" si="1"/>
        <v>0</v>
      </c>
    </row>
    <row r="27" spans="1:10" ht="15">
      <c r="A27" s="78">
        <v>25</v>
      </c>
      <c r="B27" s="79" t="s">
        <v>144</v>
      </c>
      <c r="C27" s="78" t="s">
        <v>152</v>
      </c>
      <c r="D27" s="86"/>
      <c r="E27" s="78">
        <v>1</v>
      </c>
      <c r="F27" s="78" t="s">
        <v>146</v>
      </c>
      <c r="G27" s="80">
        <v>1</v>
      </c>
      <c r="H27" s="103">
        <v>0</v>
      </c>
      <c r="I27" s="81">
        <f t="shared" si="0"/>
        <v>0</v>
      </c>
      <c r="J27" s="82">
        <f t="shared" si="1"/>
        <v>0</v>
      </c>
    </row>
    <row r="28" spans="1:10" ht="15">
      <c r="A28" s="78">
        <v>26</v>
      </c>
      <c r="B28" s="79" t="s">
        <v>144</v>
      </c>
      <c r="C28" s="78" t="s">
        <v>122</v>
      </c>
      <c r="D28" s="78"/>
      <c r="E28" s="78">
        <v>1</v>
      </c>
      <c r="F28" s="78" t="s">
        <v>146</v>
      </c>
      <c r="G28" s="80">
        <v>1</v>
      </c>
      <c r="H28" s="103">
        <v>0</v>
      </c>
      <c r="I28" s="81">
        <f t="shared" si="0"/>
        <v>0</v>
      </c>
      <c r="J28" s="82">
        <f t="shared" si="1"/>
        <v>0</v>
      </c>
    </row>
    <row r="29" spans="1:10" ht="15">
      <c r="A29" s="78">
        <v>27</v>
      </c>
      <c r="B29" s="79" t="s">
        <v>144</v>
      </c>
      <c r="C29" s="87" t="s">
        <v>122</v>
      </c>
      <c r="D29" s="87"/>
      <c r="E29" s="78">
        <v>1</v>
      </c>
      <c r="F29" s="78" t="s">
        <v>146</v>
      </c>
      <c r="G29" s="80">
        <v>1</v>
      </c>
      <c r="H29" s="103">
        <v>0</v>
      </c>
      <c r="I29" s="81">
        <f t="shared" si="0"/>
        <v>0</v>
      </c>
      <c r="J29" s="81">
        <f t="shared" si="1"/>
        <v>0</v>
      </c>
    </row>
    <row r="30" spans="1:10" ht="15">
      <c r="A30" s="83">
        <v>28</v>
      </c>
      <c r="B30" s="79" t="s">
        <v>144</v>
      </c>
      <c r="C30" s="83" t="s">
        <v>150</v>
      </c>
      <c r="D30" s="86"/>
      <c r="E30" s="78">
        <v>1</v>
      </c>
      <c r="F30" s="78" t="s">
        <v>146</v>
      </c>
      <c r="G30" s="80">
        <v>1</v>
      </c>
      <c r="H30" s="103">
        <v>0</v>
      </c>
      <c r="I30" s="81">
        <f t="shared" si="0"/>
        <v>0</v>
      </c>
      <c r="J30" s="82">
        <f t="shared" si="1"/>
        <v>0</v>
      </c>
    </row>
    <row r="31" spans="1:10" ht="15">
      <c r="A31" s="78">
        <v>29</v>
      </c>
      <c r="B31" s="79" t="s">
        <v>144</v>
      </c>
      <c r="C31" s="78" t="s">
        <v>150</v>
      </c>
      <c r="D31" s="86"/>
      <c r="E31" s="78">
        <v>1</v>
      </c>
      <c r="F31" s="78" t="s">
        <v>146</v>
      </c>
      <c r="G31" s="80">
        <v>1</v>
      </c>
      <c r="H31" s="103">
        <v>0</v>
      </c>
      <c r="I31" s="81">
        <f t="shared" si="0"/>
        <v>0</v>
      </c>
      <c r="J31" s="82">
        <f t="shared" si="1"/>
        <v>0</v>
      </c>
    </row>
    <row r="32" spans="1:10" ht="15">
      <c r="A32" s="78">
        <v>30</v>
      </c>
      <c r="B32" s="79" t="s">
        <v>144</v>
      </c>
      <c r="C32" s="78" t="s">
        <v>150</v>
      </c>
      <c r="D32" s="88" t="s">
        <v>153</v>
      </c>
      <c r="E32" s="78">
        <v>1</v>
      </c>
      <c r="F32" s="78" t="s">
        <v>146</v>
      </c>
      <c r="G32" s="80">
        <v>1</v>
      </c>
      <c r="H32" s="103">
        <v>0</v>
      </c>
      <c r="I32" s="81">
        <f t="shared" si="0"/>
        <v>0</v>
      </c>
      <c r="J32" s="82">
        <f t="shared" si="1"/>
        <v>0</v>
      </c>
    </row>
    <row r="33" spans="1:10" ht="15">
      <c r="A33" s="78">
        <v>31</v>
      </c>
      <c r="B33" s="79" t="s">
        <v>144</v>
      </c>
      <c r="C33" s="78" t="s">
        <v>150</v>
      </c>
      <c r="D33" s="88" t="s">
        <v>153</v>
      </c>
      <c r="E33" s="78">
        <v>1</v>
      </c>
      <c r="F33" s="78" t="s">
        <v>146</v>
      </c>
      <c r="G33" s="80">
        <v>1</v>
      </c>
      <c r="H33" s="103">
        <v>0</v>
      </c>
      <c r="I33" s="81">
        <f t="shared" si="0"/>
        <v>0</v>
      </c>
      <c r="J33" s="82">
        <f t="shared" si="1"/>
        <v>0</v>
      </c>
    </row>
    <row r="34" spans="1:10" ht="15">
      <c r="A34" s="78">
        <v>32</v>
      </c>
      <c r="B34" s="79" t="s">
        <v>144</v>
      </c>
      <c r="C34" s="78" t="s">
        <v>122</v>
      </c>
      <c r="D34" s="78"/>
      <c r="E34" s="78">
        <v>1</v>
      </c>
      <c r="F34" s="78" t="s">
        <v>146</v>
      </c>
      <c r="G34" s="80">
        <v>1</v>
      </c>
      <c r="H34" s="103">
        <v>0</v>
      </c>
      <c r="I34" s="81">
        <f t="shared" si="0"/>
        <v>0</v>
      </c>
      <c r="J34" s="82">
        <f t="shared" si="1"/>
        <v>0</v>
      </c>
    </row>
    <row r="35" spans="1:10" ht="15">
      <c r="A35" s="78">
        <v>33</v>
      </c>
      <c r="B35" s="79" t="s">
        <v>144</v>
      </c>
      <c r="C35" s="78" t="s">
        <v>122</v>
      </c>
      <c r="D35" s="78"/>
      <c r="E35" s="78">
        <v>1</v>
      </c>
      <c r="F35" s="78" t="s">
        <v>146</v>
      </c>
      <c r="G35" s="80">
        <v>1</v>
      </c>
      <c r="H35" s="103">
        <v>0</v>
      </c>
      <c r="I35" s="81">
        <f t="shared" si="0"/>
        <v>0</v>
      </c>
      <c r="J35" s="82">
        <f t="shared" si="1"/>
        <v>0</v>
      </c>
    </row>
    <row r="36" spans="1:10" ht="15">
      <c r="A36" s="83">
        <v>34</v>
      </c>
      <c r="B36" s="79" t="s">
        <v>144</v>
      </c>
      <c r="C36" s="83" t="s">
        <v>145</v>
      </c>
      <c r="D36" s="86"/>
      <c r="E36" s="78">
        <v>1</v>
      </c>
      <c r="F36" s="78" t="s">
        <v>146</v>
      </c>
      <c r="G36" s="80">
        <v>1</v>
      </c>
      <c r="H36" s="103">
        <v>0</v>
      </c>
      <c r="I36" s="81">
        <f t="shared" si="0"/>
        <v>0</v>
      </c>
      <c r="J36" s="82">
        <f t="shared" si="1"/>
        <v>0</v>
      </c>
    </row>
    <row r="37" spans="1:10" ht="15">
      <c r="A37" s="83">
        <v>35</v>
      </c>
      <c r="B37" s="79" t="s">
        <v>144</v>
      </c>
      <c r="C37" s="83" t="s">
        <v>122</v>
      </c>
      <c r="D37" s="86"/>
      <c r="E37" s="78">
        <v>1</v>
      </c>
      <c r="F37" s="78" t="s">
        <v>146</v>
      </c>
      <c r="G37" s="80">
        <v>1</v>
      </c>
      <c r="H37" s="103">
        <v>0</v>
      </c>
      <c r="I37" s="81">
        <f t="shared" si="0"/>
        <v>0</v>
      </c>
      <c r="J37" s="82">
        <f t="shared" si="1"/>
        <v>0</v>
      </c>
    </row>
    <row r="38" spans="1:10" ht="15">
      <c r="A38" s="89" t="s">
        <v>112</v>
      </c>
      <c r="B38" s="90"/>
      <c r="C38" s="90"/>
      <c r="D38" s="90"/>
      <c r="E38" s="90"/>
      <c r="F38" s="90"/>
      <c r="G38" s="90"/>
      <c r="H38" s="91">
        <f>SUM(H3:H37)</f>
        <v>0</v>
      </c>
      <c r="I38" s="92">
        <f>SUM(I3:I37)</f>
        <v>0</v>
      </c>
      <c r="J38" s="93">
        <f>SUM(J3:J37)</f>
        <v>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B27" sqref="B27"/>
    </sheetView>
  </sheetViews>
  <sheetFormatPr defaultColWidth="9.140625" defaultRowHeight="15"/>
  <cols>
    <col min="5" max="5" width="12.00390625" style="0" customWidth="1"/>
    <col min="6" max="6" width="13.7109375" style="0" customWidth="1"/>
    <col min="7" max="7" width="10.421875" style="0" customWidth="1"/>
    <col min="8" max="8" width="12.421875" style="0" customWidth="1"/>
    <col min="9" max="9" width="11.28125" style="0" customWidth="1"/>
    <col min="10" max="10" width="7.28125" style="0" customWidth="1"/>
    <col min="11" max="11" width="11.421875" style="0" customWidth="1"/>
    <col min="12" max="12" width="11.140625" style="0" customWidth="1"/>
  </cols>
  <sheetData>
    <row r="1" ht="15.75">
      <c r="A1" s="62" t="s">
        <v>115</v>
      </c>
    </row>
    <row r="2" spans="1:12" ht="45">
      <c r="A2" s="269" t="s">
        <v>69</v>
      </c>
      <c r="B2" s="269"/>
      <c r="C2" s="269"/>
      <c r="D2" s="94" t="s">
        <v>117</v>
      </c>
      <c r="E2" s="95" t="s">
        <v>128</v>
      </c>
      <c r="F2" s="96" t="s">
        <v>129</v>
      </c>
      <c r="G2" s="95" t="s">
        <v>130</v>
      </c>
      <c r="H2" s="96" t="s">
        <v>131</v>
      </c>
      <c r="I2" s="96" t="s">
        <v>161</v>
      </c>
      <c r="J2" s="94" t="s">
        <v>132</v>
      </c>
      <c r="K2" s="96" t="s">
        <v>133</v>
      </c>
      <c r="L2" s="96" t="s">
        <v>134</v>
      </c>
    </row>
    <row r="3" spans="1:12" ht="15">
      <c r="A3" s="256" t="s">
        <v>135</v>
      </c>
      <c r="B3" s="256"/>
      <c r="C3" s="256"/>
      <c r="D3" s="97" t="s">
        <v>122</v>
      </c>
      <c r="E3" s="98"/>
      <c r="F3" s="97">
        <v>1</v>
      </c>
      <c r="G3" s="102">
        <v>0</v>
      </c>
      <c r="H3" s="70">
        <f aca="true" t="shared" si="0" ref="H3:H10">G3*F3</f>
        <v>0</v>
      </c>
      <c r="I3" s="70">
        <f>H3/12</f>
        <v>0</v>
      </c>
      <c r="J3" s="98"/>
      <c r="K3" s="99">
        <v>0.2</v>
      </c>
      <c r="L3" s="70">
        <f>(K3/12)*H3</f>
        <v>0</v>
      </c>
    </row>
    <row r="4" spans="1:12" ht="15">
      <c r="A4" s="256" t="s">
        <v>135</v>
      </c>
      <c r="B4" s="256"/>
      <c r="C4" s="256"/>
      <c r="D4" s="97" t="s">
        <v>122</v>
      </c>
      <c r="E4" s="98"/>
      <c r="F4" s="97">
        <v>1</v>
      </c>
      <c r="G4" s="102">
        <v>0</v>
      </c>
      <c r="H4" s="70">
        <f t="shared" si="0"/>
        <v>0</v>
      </c>
      <c r="I4" s="70">
        <f aca="true" t="shared" si="1" ref="I4:I10">H4/12</f>
        <v>0</v>
      </c>
      <c r="J4" s="98"/>
      <c r="K4" s="99">
        <v>0.2</v>
      </c>
      <c r="L4" s="70">
        <f aca="true" t="shared" si="2" ref="L4:L10">(K4/12)*H4</f>
        <v>0</v>
      </c>
    </row>
    <row r="5" spans="1:12" ht="15">
      <c r="A5" s="256" t="s">
        <v>135</v>
      </c>
      <c r="B5" s="256"/>
      <c r="C5" s="256"/>
      <c r="D5" s="97" t="s">
        <v>122</v>
      </c>
      <c r="E5" s="98"/>
      <c r="F5" s="97">
        <v>1</v>
      </c>
      <c r="G5" s="102">
        <v>0</v>
      </c>
      <c r="H5" s="70">
        <f t="shared" si="0"/>
        <v>0</v>
      </c>
      <c r="I5" s="70">
        <f t="shared" si="1"/>
        <v>0</v>
      </c>
      <c r="J5" s="98"/>
      <c r="K5" s="99">
        <v>0.2</v>
      </c>
      <c r="L5" s="70">
        <f t="shared" si="2"/>
        <v>0</v>
      </c>
    </row>
    <row r="6" spans="1:12" ht="15">
      <c r="A6" s="256" t="s">
        <v>135</v>
      </c>
      <c r="B6" s="256"/>
      <c r="C6" s="256"/>
      <c r="D6" s="97" t="s">
        <v>122</v>
      </c>
      <c r="E6" s="98"/>
      <c r="F6" s="97">
        <v>1</v>
      </c>
      <c r="G6" s="102">
        <v>0</v>
      </c>
      <c r="H6" s="70">
        <f t="shared" si="0"/>
        <v>0</v>
      </c>
      <c r="I6" s="70">
        <f t="shared" si="1"/>
        <v>0</v>
      </c>
      <c r="J6" s="98"/>
      <c r="K6" s="99">
        <v>0.2</v>
      </c>
      <c r="L6" s="70">
        <f t="shared" si="2"/>
        <v>0</v>
      </c>
    </row>
    <row r="7" spans="1:12" ht="15">
      <c r="A7" s="256" t="s">
        <v>135</v>
      </c>
      <c r="B7" s="256"/>
      <c r="C7" s="256"/>
      <c r="D7" s="97" t="s">
        <v>122</v>
      </c>
      <c r="E7" s="98"/>
      <c r="F7" s="97">
        <v>1</v>
      </c>
      <c r="G7" s="102">
        <v>0</v>
      </c>
      <c r="H7" s="70">
        <f t="shared" si="0"/>
        <v>0</v>
      </c>
      <c r="I7" s="70">
        <f t="shared" si="1"/>
        <v>0</v>
      </c>
      <c r="J7" s="98"/>
      <c r="K7" s="99">
        <v>0.2</v>
      </c>
      <c r="L7" s="70">
        <f t="shared" si="2"/>
        <v>0</v>
      </c>
    </row>
    <row r="8" spans="1:12" ht="15">
      <c r="A8" s="256" t="s">
        <v>135</v>
      </c>
      <c r="B8" s="256"/>
      <c r="C8" s="256"/>
      <c r="D8" s="97" t="s">
        <v>122</v>
      </c>
      <c r="E8" s="98"/>
      <c r="F8" s="97">
        <v>1</v>
      </c>
      <c r="G8" s="102">
        <v>0</v>
      </c>
      <c r="H8" s="70">
        <f t="shared" si="0"/>
        <v>0</v>
      </c>
      <c r="I8" s="70">
        <f t="shared" si="1"/>
        <v>0</v>
      </c>
      <c r="J8" s="98"/>
      <c r="K8" s="99">
        <v>0.2</v>
      </c>
      <c r="L8" s="70">
        <f t="shared" si="2"/>
        <v>0</v>
      </c>
    </row>
    <row r="9" spans="1:12" ht="15">
      <c r="A9" s="256" t="s">
        <v>135</v>
      </c>
      <c r="B9" s="256"/>
      <c r="C9" s="256"/>
      <c r="D9" s="97" t="s">
        <v>122</v>
      </c>
      <c r="E9" s="98"/>
      <c r="F9" s="97">
        <v>1</v>
      </c>
      <c r="G9" s="102">
        <v>0</v>
      </c>
      <c r="H9" s="70">
        <f t="shared" si="0"/>
        <v>0</v>
      </c>
      <c r="I9" s="70">
        <f t="shared" si="1"/>
        <v>0</v>
      </c>
      <c r="J9" s="98"/>
      <c r="K9" s="99">
        <v>0.2</v>
      </c>
      <c r="L9" s="70">
        <f t="shared" si="2"/>
        <v>0</v>
      </c>
    </row>
    <row r="10" spans="1:12" ht="15">
      <c r="A10" s="256" t="s">
        <v>135</v>
      </c>
      <c r="B10" s="256"/>
      <c r="C10" s="256"/>
      <c r="D10" s="97" t="s">
        <v>122</v>
      </c>
      <c r="E10" s="100"/>
      <c r="F10" s="97">
        <v>1</v>
      </c>
      <c r="G10" s="102">
        <v>0</v>
      </c>
      <c r="H10" s="70">
        <f t="shared" si="0"/>
        <v>0</v>
      </c>
      <c r="I10" s="70">
        <f t="shared" si="1"/>
        <v>0</v>
      </c>
      <c r="J10" s="100"/>
      <c r="K10" s="99">
        <v>0.2</v>
      </c>
      <c r="L10" s="70">
        <f t="shared" si="2"/>
        <v>0</v>
      </c>
    </row>
    <row r="11" spans="1:12" ht="15">
      <c r="A11" s="266" t="s">
        <v>136</v>
      </c>
      <c r="B11" s="267"/>
      <c r="C11" s="268"/>
      <c r="D11" s="71"/>
      <c r="E11" s="101"/>
      <c r="F11" s="101"/>
      <c r="G11" s="101"/>
      <c r="H11" s="73">
        <f>SUM(H3:H10)</f>
        <v>0</v>
      </c>
      <c r="I11" s="73">
        <f>SUM(I3:I10)</f>
        <v>0</v>
      </c>
      <c r="J11" s="101"/>
      <c r="K11" s="101"/>
      <c r="L11" s="73">
        <f>SUM(L3:L10)</f>
        <v>0</v>
      </c>
    </row>
  </sheetData>
  <sheetProtection/>
  <mergeCells count="10">
    <mergeCell ref="A11:C11"/>
    <mergeCell ref="A2:C2"/>
    <mergeCell ref="A3:C3"/>
    <mergeCell ref="A10:C10"/>
    <mergeCell ref="A4:C4"/>
    <mergeCell ref="A5:C5"/>
    <mergeCell ref="A6:C6"/>
    <mergeCell ref="A7:C7"/>
    <mergeCell ref="A8:C8"/>
    <mergeCell ref="A9:C9"/>
  </mergeCells>
  <printOptions/>
  <pageMargins left="0.511811024" right="0.511811024" top="0.787401575" bottom="0.787401575" header="0.31496062" footer="0.3149606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C026517</dc:creator>
  <cp:keywords/>
  <dc:description/>
  <cp:lastModifiedBy>Fernanda - Social</cp:lastModifiedBy>
  <cp:lastPrinted>2014-09-16T17:26:57Z</cp:lastPrinted>
  <dcterms:created xsi:type="dcterms:W3CDTF">2009-09-02T17:24:42Z</dcterms:created>
  <dcterms:modified xsi:type="dcterms:W3CDTF">2021-10-27T18:14:29Z</dcterms:modified>
  <cp:category/>
  <cp:version/>
  <cp:contentType/>
  <cp:contentStatus/>
</cp:coreProperties>
</file>