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Educação\Desktop\ESCOLAS\CIDADE\EMEF JOÃO CERNICCHIARO\REFORMA\JOÃO LICITAÇÃO\LICITAÇÃO BASE\"/>
    </mc:Choice>
  </mc:AlternateContent>
  <bookViews>
    <workbookView xWindow="0" yWindow="0" windowWidth="19200" windowHeight="7310" tabRatio="852" activeTab="4"/>
  </bookViews>
  <sheets>
    <sheet name="ANEXO 01-ORÇAMENTO" sheetId="18" r:id="rId1"/>
    <sheet name="ANEXO 02-BDI" sheetId="15" r:id="rId2"/>
    <sheet name="ANEXO 03-CRONOGRAMA" sheetId="20" r:id="rId3"/>
    <sheet name="ANEXO 04- ENCARGOS SOCIAIS" sheetId="21" r:id="rId4"/>
    <sheet name="ANEXO 05- ITENS RELEVANTES" sheetId="22" r:id="rId5"/>
    <sheet name="Plan4" sheetId="14" state="hidden" r:id="rId6"/>
  </sheets>
  <externalReferences>
    <externalReference r:id="rId7"/>
    <externalReference r:id="rId8"/>
  </externalReferences>
  <definedNames>
    <definedName name="_xlnm.Print_Area" localSheetId="0">'ANEXO 01-ORÇAMENTO'!$A$1:$J$110</definedName>
    <definedName name="_xlnm.Print_Area" localSheetId="1">'ANEXO 02-BDI'!$A$1:$T$34</definedName>
    <definedName name="_xlnm.Print_Area" localSheetId="2">'ANEXO 03-CRONOGRAMA'!$A$1:$G$30</definedName>
    <definedName name="_xlnm.Print_Area" localSheetId="4">'ANEXO 05- ITENS RELEVANTES'!$A$1:$E$23</definedName>
    <definedName name="_xlnm.Print_Titles" localSheetId="0">'ANEXO 01-ORÇAMENTO'!$16:$16</definedName>
    <definedName name="_xlnm.Print_Titles" localSheetId="2">'ANEXO 03-CRONOGRAMA'!#REF!</definedName>
  </definedNames>
  <calcPr calcId="152511" fullPrecision="0"/>
</workbook>
</file>

<file path=xl/calcChain.xml><?xml version="1.0" encoding="utf-8"?>
<calcChain xmlns="http://schemas.openxmlformats.org/spreadsheetml/2006/main">
  <c r="G24" i="20" l="1"/>
  <c r="G22" i="20"/>
  <c r="G20" i="20"/>
  <c r="G18" i="20"/>
  <c r="G16" i="20"/>
  <c r="G14" i="20"/>
  <c r="G11" i="20"/>
  <c r="F26" i="20"/>
  <c r="C26" i="20"/>
  <c r="D11" i="20" s="1"/>
  <c r="H103" i="18"/>
  <c r="H50" i="18"/>
  <c r="A5" i="20"/>
  <c r="A6" i="20"/>
  <c r="A7" i="20"/>
  <c r="A8" i="20"/>
  <c r="E26" i="20"/>
  <c r="G26" i="20" l="1"/>
  <c r="D24" i="20"/>
  <c r="D22" i="20"/>
  <c r="D14" i="20"/>
  <c r="D20" i="20"/>
  <c r="D18" i="20"/>
  <c r="D16" i="20"/>
  <c r="I103" i="18"/>
  <c r="J49" i="18"/>
  <c r="I49" i="18"/>
  <c r="H49" i="18"/>
  <c r="J103" i="18" l="1"/>
  <c r="B16" i="22" l="1"/>
  <c r="A5" i="22" l="1"/>
  <c r="A6" i="22"/>
  <c r="A7" i="22"/>
  <c r="A9" i="22"/>
  <c r="I59" i="21" l="1"/>
  <c r="I33" i="15" l="1"/>
  <c r="A7" i="21" l="1"/>
  <c r="A6" i="21"/>
  <c r="A5" i="21"/>
  <c r="I61" i="21"/>
  <c r="I62" i="21"/>
  <c r="A57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7" i="15" l="1"/>
  <c r="A5" i="15"/>
  <c r="A29" i="15" l="1"/>
  <c r="L20" i="15" l="1"/>
  <c r="O20" i="15"/>
  <c r="R20" i="15"/>
  <c r="A6" i="15" l="1"/>
  <c r="F22" i="15" l="1"/>
  <c r="E9" i="18" s="1"/>
  <c r="L26" i="15"/>
  <c r="F26" i="15"/>
  <c r="L13" i="15"/>
  <c r="L14" i="15"/>
  <c r="L15" i="15"/>
  <c r="L16" i="15"/>
  <c r="L17" i="15"/>
  <c r="L18" i="15"/>
  <c r="L19" i="15"/>
  <c r="R26" i="15"/>
  <c r="O26" i="15"/>
  <c r="R19" i="15"/>
  <c r="O19" i="15"/>
  <c r="R18" i="15"/>
  <c r="O18" i="15"/>
  <c r="R17" i="15"/>
  <c r="O17" i="15"/>
  <c r="R16" i="15"/>
  <c r="O16" i="15"/>
  <c r="R15" i="15"/>
  <c r="O15" i="15"/>
  <c r="R14" i="15"/>
  <c r="O14" i="15"/>
  <c r="R13" i="15"/>
  <c r="O13" i="15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G85" i="18" l="1"/>
  <c r="H85" i="18" s="1"/>
  <c r="G48" i="18"/>
  <c r="H48" i="18" s="1"/>
  <c r="G84" i="18"/>
  <c r="H84" i="18" s="1"/>
  <c r="G96" i="18"/>
  <c r="H96" i="18" s="1"/>
  <c r="G93" i="18"/>
  <c r="G95" i="18"/>
  <c r="H95" i="18" s="1"/>
  <c r="G94" i="18"/>
  <c r="H94" i="18" s="1"/>
  <c r="G92" i="18"/>
  <c r="H92" i="18" s="1"/>
  <c r="G89" i="18"/>
  <c r="G86" i="18"/>
  <c r="H86" i="18" s="1"/>
  <c r="G87" i="18"/>
  <c r="H87" i="18" s="1"/>
  <c r="G88" i="18"/>
  <c r="H88" i="18" s="1"/>
  <c r="G45" i="18"/>
  <c r="H45" i="18" s="1"/>
  <c r="I45" i="18" s="1"/>
  <c r="G44" i="18"/>
  <c r="H44" i="18" s="1"/>
  <c r="I44" i="18" s="1"/>
  <c r="G43" i="18"/>
  <c r="H43" i="18" s="1"/>
  <c r="G40" i="18"/>
  <c r="H40" i="18" s="1"/>
  <c r="G37" i="18"/>
  <c r="H37" i="18" s="1"/>
  <c r="G38" i="18"/>
  <c r="H38" i="18" s="1"/>
  <c r="G39" i="18"/>
  <c r="H39" i="18" s="1"/>
  <c r="G83" i="18"/>
  <c r="H83" i="18" s="1"/>
  <c r="G20" i="18"/>
  <c r="H20" i="18" s="1"/>
  <c r="G33" i="18"/>
  <c r="H33" i="18" s="1"/>
  <c r="G34" i="18"/>
  <c r="H34" i="18" s="1"/>
  <c r="G32" i="18"/>
  <c r="H32" i="18" s="1"/>
  <c r="G90" i="18"/>
  <c r="G21" i="18"/>
  <c r="H21" i="18" s="1"/>
  <c r="G19" i="18"/>
  <c r="H19" i="18" s="1"/>
  <c r="G77" i="18"/>
  <c r="H77" i="18" s="1"/>
  <c r="G52" i="18"/>
  <c r="H52" i="18" s="1"/>
  <c r="G31" i="18"/>
  <c r="H31" i="18" s="1"/>
  <c r="G27" i="18"/>
  <c r="H27" i="18" s="1"/>
  <c r="G100" i="18"/>
  <c r="H100" i="18" s="1"/>
  <c r="G79" i="18"/>
  <c r="H79" i="18" s="1"/>
  <c r="G76" i="18"/>
  <c r="H76" i="18" s="1"/>
  <c r="G69" i="18"/>
  <c r="H69" i="18" s="1"/>
  <c r="G65" i="18"/>
  <c r="H65" i="18" s="1"/>
  <c r="G63" i="18"/>
  <c r="H63" i="18" s="1"/>
  <c r="G91" i="18"/>
  <c r="H91" i="18" s="1"/>
  <c r="G75" i="18"/>
  <c r="H75" i="18" s="1"/>
  <c r="G68" i="18"/>
  <c r="H68" i="18" s="1"/>
  <c r="G64" i="18"/>
  <c r="H64" i="18" s="1"/>
  <c r="G24" i="18"/>
  <c r="H24" i="18" s="1"/>
  <c r="G78" i="18"/>
  <c r="H78" i="18" s="1"/>
  <c r="G71" i="18"/>
  <c r="H71" i="18" s="1"/>
  <c r="G67" i="18"/>
  <c r="H67" i="18" s="1"/>
  <c r="G62" i="18"/>
  <c r="H62" i="18" s="1"/>
  <c r="G70" i="18"/>
  <c r="H70" i="18" s="1"/>
  <c r="G53" i="18"/>
  <c r="H53" i="18" s="1"/>
  <c r="G58" i="18"/>
  <c r="H58" i="18" s="1"/>
  <c r="G28" i="18"/>
  <c r="H28" i="18" s="1"/>
  <c r="G26" i="18"/>
  <c r="H26" i="18" s="1"/>
  <c r="G25" i="18"/>
  <c r="H25" i="18" s="1"/>
  <c r="G54" i="18"/>
  <c r="H54" i="18" s="1"/>
  <c r="G66" i="18"/>
  <c r="H66" i="18" s="1"/>
  <c r="A30" i="15"/>
  <c r="I14" i="15"/>
  <c r="I19" i="15"/>
  <c r="I16" i="15"/>
  <c r="I15" i="15"/>
  <c r="I26" i="15"/>
  <c r="A27" i="15" s="1"/>
  <c r="I13" i="15"/>
  <c r="I17" i="15"/>
  <c r="I18" i="15"/>
  <c r="I20" i="15"/>
  <c r="J100" i="18" l="1"/>
  <c r="I100" i="18"/>
  <c r="H101" i="18"/>
  <c r="H80" i="18"/>
  <c r="H46" i="18"/>
  <c r="H55" i="18"/>
  <c r="H56" i="18" s="1"/>
  <c r="H93" i="18"/>
  <c r="J93" i="18" s="1"/>
  <c r="H72" i="18"/>
  <c r="H73" i="18" s="1"/>
  <c r="I84" i="18"/>
  <c r="J84" i="18"/>
  <c r="J48" i="18"/>
  <c r="I48" i="18"/>
  <c r="H59" i="18"/>
  <c r="H60" i="18" s="1"/>
  <c r="H90" i="18"/>
  <c r="H89" i="18"/>
  <c r="I89" i="18" s="1"/>
  <c r="J85" i="18"/>
  <c r="I85" i="18"/>
  <c r="J96" i="18"/>
  <c r="I96" i="18"/>
  <c r="I94" i="18"/>
  <c r="J94" i="18"/>
  <c r="J95" i="18"/>
  <c r="I95" i="18"/>
  <c r="J92" i="18"/>
  <c r="I92" i="18"/>
  <c r="J86" i="18"/>
  <c r="I86" i="18"/>
  <c r="I88" i="18"/>
  <c r="J88" i="18"/>
  <c r="J87" i="18"/>
  <c r="I87" i="18"/>
  <c r="H22" i="18"/>
  <c r="H29" i="18"/>
  <c r="H41" i="18"/>
  <c r="J41" i="18" s="1"/>
  <c r="I43" i="18"/>
  <c r="I46" i="18" s="1"/>
  <c r="H35" i="18"/>
  <c r="J43" i="18"/>
  <c r="J44" i="18"/>
  <c r="J39" i="18"/>
  <c r="I39" i="18"/>
  <c r="J38" i="18"/>
  <c r="I38" i="18"/>
  <c r="I37" i="18"/>
  <c r="J37" i="18"/>
  <c r="J40" i="18"/>
  <c r="I40" i="18"/>
  <c r="J34" i="18"/>
  <c r="I34" i="18"/>
  <c r="J33" i="18"/>
  <c r="I33" i="18"/>
  <c r="J20" i="18"/>
  <c r="I20" i="18"/>
  <c r="J32" i="18"/>
  <c r="I32" i="18"/>
  <c r="I90" i="18"/>
  <c r="I83" i="18"/>
  <c r="J83" i="18"/>
  <c r="J19" i="18"/>
  <c r="I19" i="18"/>
  <c r="J21" i="18"/>
  <c r="I21" i="18"/>
  <c r="I58" i="18"/>
  <c r="J58" i="18"/>
  <c r="J67" i="18"/>
  <c r="I67" i="18"/>
  <c r="I78" i="18"/>
  <c r="J78" i="18"/>
  <c r="J91" i="18"/>
  <c r="I91" i="18"/>
  <c r="J69" i="18"/>
  <c r="I69" i="18"/>
  <c r="I71" i="18"/>
  <c r="J71" i="18"/>
  <c r="J63" i="18"/>
  <c r="I63" i="18"/>
  <c r="J27" i="18"/>
  <c r="I27" i="18"/>
  <c r="J52" i="18"/>
  <c r="I52" i="18"/>
  <c r="I66" i="18"/>
  <c r="J66" i="18"/>
  <c r="J25" i="18"/>
  <c r="I25" i="18"/>
  <c r="I26" i="18"/>
  <c r="J26" i="18"/>
  <c r="I54" i="18"/>
  <c r="J54" i="18"/>
  <c r="I28" i="18"/>
  <c r="J28" i="18"/>
  <c r="I70" i="18"/>
  <c r="J70" i="18"/>
  <c r="I24" i="18"/>
  <c r="J24" i="18"/>
  <c r="I64" i="18"/>
  <c r="J64" i="18"/>
  <c r="J75" i="18"/>
  <c r="I75" i="18"/>
  <c r="J65" i="18"/>
  <c r="I65" i="18"/>
  <c r="J76" i="18"/>
  <c r="I76" i="18"/>
  <c r="J31" i="18"/>
  <c r="I31" i="18"/>
  <c r="J77" i="18"/>
  <c r="I77" i="18"/>
  <c r="I53" i="18"/>
  <c r="J53" i="18"/>
  <c r="I62" i="18"/>
  <c r="J62" i="18"/>
  <c r="J68" i="18"/>
  <c r="I68" i="18"/>
  <c r="J79" i="18"/>
  <c r="I79" i="18"/>
  <c r="A24" i="15"/>
  <c r="H97" i="18" l="1"/>
  <c r="H98" i="18" s="1"/>
  <c r="J89" i="18"/>
  <c r="I93" i="18"/>
  <c r="J72" i="18"/>
  <c r="I72" i="18"/>
  <c r="I80" i="18"/>
  <c r="J80" i="18"/>
  <c r="I97" i="18"/>
  <c r="J90" i="18"/>
  <c r="I81" i="18"/>
  <c r="J81" i="18"/>
  <c r="I55" i="18"/>
  <c r="I56" i="18" s="1"/>
  <c r="J55" i="18"/>
  <c r="J56" i="18" s="1"/>
  <c r="I35" i="18"/>
  <c r="J35" i="18"/>
  <c r="I22" i="18"/>
  <c r="J22" i="18"/>
  <c r="I41" i="18"/>
  <c r="I50" i="18" s="1"/>
  <c r="J29" i="18"/>
  <c r="I29" i="18"/>
  <c r="J46" i="18"/>
  <c r="J50" i="18" s="1"/>
  <c r="J101" i="18"/>
  <c r="I101" i="18"/>
  <c r="H102" i="18"/>
  <c r="J59" i="18"/>
  <c r="J60" i="18" s="1"/>
  <c r="I59" i="18"/>
  <c r="I60" i="18" s="1"/>
  <c r="H81" i="18"/>
  <c r="J97" i="18" l="1"/>
  <c r="J102" i="18"/>
  <c r="I102" i="18"/>
  <c r="I98" i="18"/>
  <c r="J98" i="18"/>
  <c r="J73" i="18" l="1"/>
  <c r="I73" i="18"/>
</calcChain>
</file>

<file path=xl/sharedStrings.xml><?xml version="1.0" encoding="utf-8"?>
<sst xmlns="http://schemas.openxmlformats.org/spreadsheetml/2006/main" count="349" uniqueCount="255">
  <si>
    <t>DECLARAÇÕES</t>
  </si>
  <si>
    <t>Orçamento COM A DESONERAÇÃO prevista na Lei 13.161/2015</t>
  </si>
  <si>
    <t>Orçamento SEM A DESONERAÇÃO prevista na Lei  13.161/2015</t>
  </si>
  <si>
    <t>Mediana</t>
  </si>
  <si>
    <t>Data</t>
  </si>
  <si>
    <t>Tipo de Obra</t>
  </si>
  <si>
    <t>Contribuição Previdenciária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</si>
  <si>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</si>
  <si>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</si>
  <si>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</si>
  <si>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</si>
  <si>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</si>
  <si>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</si>
  <si>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t>BDI Adotado</t>
  </si>
  <si>
    <t>Valor para simples conferência do enquadramento do BDI nos limites estabelecidos pelo Acórdão TCU 2622/2013</t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</si>
  <si>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</si>
  <si>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</si>
  <si>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</si>
  <si>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</si>
  <si>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</si>
  <si>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</si>
  <si>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</si>
  <si>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</si>
  <si>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</si>
  <si>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</si>
  <si>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</si>
  <si>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</si>
  <si>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</si>
  <si>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</si>
  <si>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</si>
  <si>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</si>
  <si>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</si>
  <si>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</si>
  <si>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</si>
  <si>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</si>
  <si>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</si>
  <si>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</si>
  <si>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</si>
  <si>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</si>
  <si>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</si>
  <si>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</si>
  <si>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</si>
  <si>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</si>
  <si>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</si>
  <si>
    <t>REFERÊNCIA DE CUSTOS UNITÁRIOS (data-base):</t>
  </si>
  <si>
    <t>ITEM</t>
  </si>
  <si>
    <t>QUANT.</t>
  </si>
  <si>
    <t>Aprovação:</t>
  </si>
  <si>
    <t>REFERÊNCIA</t>
  </si>
  <si>
    <t>DESCRIMINAÇÃO</t>
  </si>
  <si>
    <t>UND.</t>
  </si>
  <si>
    <t>CUSTO UNITÁRIO (S/ BDI)</t>
  </si>
  <si>
    <t>VALOR UNITÁRIO (C/ BDI)</t>
  </si>
  <si>
    <t>VALOR TOTAL (R$)</t>
  </si>
  <si>
    <t>Responsável Técnico:</t>
  </si>
  <si>
    <t>Material e mão-de-obra</t>
  </si>
  <si>
    <t>TOTAL</t>
  </si>
  <si>
    <t>Pref. Mun. de São Jerônimo</t>
  </si>
  <si>
    <t>PROJETO BÁSICO DE ENGENHARIA</t>
  </si>
  <si>
    <t>Nome e CREA/CAU do Responsável Técnico pelo orçamento</t>
  </si>
  <si>
    <r>
      <t xml:space="preserve">(AC) - </t>
    </r>
    <r>
      <rPr>
        <sz val="12"/>
        <rFont val="Arial"/>
        <family val="2"/>
      </rPr>
      <t>Administração Central</t>
    </r>
  </si>
  <si>
    <r>
      <t xml:space="preserve">(S) + (G) - </t>
    </r>
    <r>
      <rPr>
        <sz val="12"/>
        <rFont val="Arial"/>
        <family val="2"/>
      </rPr>
      <t>Seguro e Garantia</t>
    </r>
  </si>
  <si>
    <r>
      <t xml:space="preserve">(R) - </t>
    </r>
    <r>
      <rPr>
        <sz val="12"/>
        <rFont val="Arial"/>
        <family val="2"/>
      </rPr>
      <t>Risco</t>
    </r>
  </si>
  <si>
    <r>
      <t xml:space="preserve">(DF) - </t>
    </r>
    <r>
      <rPr>
        <sz val="12"/>
        <rFont val="Arial"/>
        <family val="2"/>
      </rPr>
      <t>Despesas Financeiras</t>
    </r>
  </si>
  <si>
    <r>
      <t xml:space="preserve">(L) - </t>
    </r>
    <r>
      <rPr>
        <sz val="12"/>
        <rFont val="Arial"/>
        <family val="2"/>
      </rPr>
      <t>Lucro</t>
    </r>
  </si>
  <si>
    <r>
      <t xml:space="preserve">(I1) - </t>
    </r>
    <r>
      <rPr>
        <sz val="12"/>
        <rFont val="Arial"/>
        <family val="2"/>
      </rPr>
      <t>PIS</t>
    </r>
  </si>
  <si>
    <r>
      <t xml:space="preserve">(I2) - </t>
    </r>
    <r>
      <rPr>
        <sz val="12"/>
        <rFont val="Arial"/>
        <family val="2"/>
      </rPr>
      <t>COFINS</t>
    </r>
  </si>
  <si>
    <r>
      <t xml:space="preserve">(I3) - </t>
    </r>
    <r>
      <rPr>
        <sz val="12"/>
        <rFont val="Arial"/>
        <family val="2"/>
      </rPr>
      <t>ISS</t>
    </r>
  </si>
  <si>
    <r>
      <t xml:space="preserve">(I4) - </t>
    </r>
    <r>
      <rPr>
        <sz val="12"/>
        <rFont val="Arial"/>
        <family val="2"/>
      </rPr>
      <t>Contrib. Previdenciária</t>
    </r>
  </si>
  <si>
    <t>BDI desconsiderando a parcela 
(I4) contribuição previdenciária</t>
  </si>
  <si>
    <t>ANEXO 01- PLANILHA ORÇAMENTÁRIA</t>
  </si>
  <si>
    <t>ANEXO 02- DETALHAMENTO DE BDI</t>
  </si>
  <si>
    <t>ANEXO 03- CRONOGRAMA FÍSICO-FINANCEIRO</t>
  </si>
  <si>
    <t>GILBERTO PRADELLA</t>
  </si>
  <si>
    <t>Arquiteto e Urbanista</t>
  </si>
  <si>
    <t>Limites do valor do BDI para obras do tipo acima selecionado.
Acórdão TCU 2622/2013* (somar I4)</t>
  </si>
  <si>
    <t>M2</t>
  </si>
  <si>
    <t>Cau: A14.344-8</t>
  </si>
  <si>
    <t>GILBERTO PRADELLA - CAU A14.344-8</t>
  </si>
  <si>
    <t xml:space="preserve">Nº  RRT do orçamento </t>
  </si>
  <si>
    <t>M</t>
  </si>
  <si>
    <t>M3</t>
  </si>
  <si>
    <t>SOLICITANTE: SECRETARIA MUNICIPAL DE EDUCAÇÃO</t>
  </si>
  <si>
    <t>BDI aplicado (Material e mão-de-obra): ......................................................................................................</t>
  </si>
  <si>
    <t>1.1</t>
  </si>
  <si>
    <t>DATA</t>
  </si>
  <si>
    <t>RRT/CAU  do responsável técnico GILBERTO PRADELLA-CAU-RS A14.344-8</t>
  </si>
  <si>
    <t>ANEXO 04- DETALHAMENTO DOS ENCARGOS SOCIAIS</t>
  </si>
  <si>
    <t>OBSERVAÇÕES</t>
  </si>
  <si>
    <t>Arq. Gilberto Pradella - Cau: A14.344-8</t>
  </si>
  <si>
    <t>1.2</t>
  </si>
  <si>
    <t>VALOR M.O. (R$)</t>
  </si>
  <si>
    <t>ANEXO 05- ITENS DE MAIOR RELEVÂNCIA</t>
  </si>
  <si>
    <t>KG</t>
  </si>
  <si>
    <t>PISOS</t>
  </si>
  <si>
    <t>PONTO DE CONSUMO TERMINAL DE ÁGUA FRIA (SUBRAMAL) COM TUBULAÇÃO DE PVC, DN 25 MM, INSTALADO EM RAMAL DE ÁGUA, INCLUSOS RASGO E CHUMBAMENTO EM ALVENARIA. AF_12/2014</t>
  </si>
  <si>
    <t>7.1</t>
  </si>
  <si>
    <t>DISJUNTOR MONOPOLAR TIPO DIN, CORRENTE NOMINAL DE 16A - FORNECIMENTO E INSTALAÇÃO. AF_04/2016</t>
  </si>
  <si>
    <t>INTERRUPTOR SIMPLES (1 MÓDULO), 10A/250V, INCLUINDO SUPORTE E PLACA - FORNECIMENTO E INSTALAÇÃO. AF_12/2015</t>
  </si>
  <si>
    <t>INTERRUPTOR SIMPLES (2 MÓDULOS), 10A/250V, SEM SUPORTE E SEM PLACA - FORNECIMENTO E INSTALAÇÃO. AF_12/2015</t>
  </si>
  <si>
    <t>LUMINÁRIA TIPO SPOT, DE SOBREPOR, COM 1 LÂMPADA DE 15 W - FORNECIMENTO E INSTALAÇÃO. AF_11/2017</t>
  </si>
  <si>
    <t>TOMADA BAIXA DE EMBUTIR (1 MÓDULO), 2P+T 10 A, INCLUINDO SUPORTE E PLACA - FORNECIMENTO E INSTALAÇÃO. AF_12/2015</t>
  </si>
  <si>
    <t>CABO DE COBRE FLEXÍVEL ISOLADO, 2,5 MM², ANTI-CHAMA 450/750 V, PARA CIRCUITOS TERMINAIS - FORNECIMENTO E INSTALAÇÃO. AF_12/2015</t>
  </si>
  <si>
    <t>ELETRODUTO FLEXÍVEL CORRUGADO, PVC, DN 32 MM (1"), PARA CIRCUITOS TERMINAIS, INSTALADO EM FORRO - FORNECIMENTO E INSTALAÇÃO. AF_12/2015</t>
  </si>
  <si>
    <t>ELETRODUTO FLEXÍVEL CORRUGADO, PVC, DN 32 MM (1"), PARA CIRCUITOS TERMINAIS, INSTALADO EM PAREDE - FORNECIMENTO E INSTALAÇÃO. AF_12/2015</t>
  </si>
  <si>
    <t>JOELHO PVC, SOLDAVEL COM ROSCA, 90 GRAUS, 25 MM X 1/2", PARA AGUA FRIA PREDIAL</t>
  </si>
  <si>
    <t>TE SOLDAVEL, PVC, 90 GRAUS, 25 MM, PARA AGUA FRIA PREDIAL (NBR 5648)</t>
  </si>
  <si>
    <t>QUADRO DE DISTRIBUICAO DE ENERGIA DE EMBUTIR, EM CHAPA METALICA, PARA *15 DISJUNTORES TERMOMAGNETICOS MONOPOLARES, COM BARRAMENTO TRIFASICO E NEUTRO, FORNECIMENTO E INSTALACAO</t>
  </si>
  <si>
    <r>
      <t>OBJETO:</t>
    </r>
    <r>
      <rPr>
        <sz val="12"/>
        <rFont val="Arial"/>
        <family val="2"/>
        <scheme val="major"/>
      </rPr>
      <t xml:space="preserve"> E.M.E.F. JOÃO CERNICCHIARO</t>
    </r>
  </si>
  <si>
    <r>
      <t>LOCAL DA OBRA:</t>
    </r>
    <r>
      <rPr>
        <sz val="12"/>
        <rFont val="Arial"/>
        <family val="2"/>
        <scheme val="major"/>
      </rPr>
      <t xml:space="preserve"> Professora Nair, Lago de Oliveira</t>
    </r>
  </si>
  <si>
    <t>TUBO PVC RÍGIDO 50MM, FORNEC. E INSTALAÇÃO</t>
  </si>
  <si>
    <t>LASTRO DE VALA COM PREPARO</t>
  </si>
  <si>
    <t xml:space="preserve"> FABRICAÇÃO, MONTAGEM E DESMONTAGEM DE FÔRMA PARA VIGA DE BALDRAME </t>
  </si>
  <si>
    <t>ARMAÇÃO DE BLOCO VIGA DE BALDRAME AÇO CA-50 5MM</t>
  </si>
  <si>
    <t>ARMAÇÃO DE VIGA AÇO CA-50 DE 8MM</t>
  </si>
  <si>
    <t xml:space="preserve">CONCRETO FCK = 15MPA, TRAÇO 1:3,4:3,5 (EM MASSA SECA DE CIMENTO/ AREIA MÉDIA/ BRITA 1) - PREPARO MECÂNICO COM BETONEIRA 400 L. AF_05/2021   </t>
  </si>
  <si>
    <t xml:space="preserve"> ARMAÇÃO DE PILAR OU VIGA DE UMA ESTRUTURA CONVENCIONAL DE CONCRETO ARMADO EM UMA EDIFICAÇÃO TÉRREA OU SOBRADO UTILIZANDO AÇO CA-60 DE 5,0 MM- MONTAGEM. AF_12/2015</t>
  </si>
  <si>
    <t>CHAPISCO APLICADO EM ALVENARIAS E ESTRUTURAS DE CONCRETO INTERNAS, COM COLHER DE PEDREIRO. ARGAMASSA TRAÇO 1:3 COM PREPARO EM BETONEIRA 400 L. AF_06/2014</t>
  </si>
  <si>
    <t>EMBOÇO OU MASSA ÚNICA EM ARGAMASSA TRAÇO 1:2:8, PREPARO MANUAL, APLICADA MANUALMENTE EM PANOS DE FACHADA COM PRESENÇA DE VÃOS, ESPESSURA DE 25 MM. AF_06/2014</t>
  </si>
  <si>
    <t>2.1.2</t>
  </si>
  <si>
    <t>2.1.3</t>
  </si>
  <si>
    <t>6.1</t>
  </si>
  <si>
    <t>CONTRAPISO EM ARGAMASSA PRONTA, PREPARO MANUAL, APLICADO EM ÁREAS MOLH ADAS SOBRE IMPERMEABILIZAÇÃO, ACABAMENTO NÃO REFORÇADO, ESPESSURA 4CM.
AF_07/2021</t>
  </si>
  <si>
    <t>6.1.1</t>
  </si>
  <si>
    <t>6.1.2</t>
  </si>
  <si>
    <t>1.1.1</t>
  </si>
  <si>
    <t>1.1.2</t>
  </si>
  <si>
    <t>1.2.1</t>
  </si>
  <si>
    <t>1.2.2</t>
  </si>
  <si>
    <t>1.2.3</t>
  </si>
  <si>
    <t>1.2.4</t>
  </si>
  <si>
    <t>1.2.5</t>
  </si>
  <si>
    <t>1.3</t>
  </si>
  <si>
    <t>1.3.1</t>
  </si>
  <si>
    <t>1.3.2</t>
  </si>
  <si>
    <t>1.3.3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</si>
  <si>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</si>
  <si>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</si>
  <si>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</si>
  <si>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</si>
  <si>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</si>
  <si>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</si>
  <si>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</si>
  <si>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</si>
  <si>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DESCRIÇÃO DOS SERVIÇOS</t>
  </si>
  <si>
    <t>% ITEM</t>
  </si>
  <si>
    <t>1 Mês</t>
  </si>
  <si>
    <t>2 Mês</t>
  </si>
  <si>
    <t>FECHAMENTO E ALVENARIA PAREDES</t>
  </si>
  <si>
    <t>INSTALAÇÕES ELÉTRICAS</t>
  </si>
  <si>
    <t>CABO DE COBRE FLEXÍVEL ISOLADO, 10 MM², ANTI-CHAMA 450/750 V, PARA CIR CUITOS TERMINAIS - FORNECIMENTO E INSTALAÇÃO. AF_12/2015</t>
  </si>
  <si>
    <t>SERVIÇOS FINAIS</t>
  </si>
  <si>
    <t>LIMPEZA FINAL DE OBRA</t>
  </si>
  <si>
    <t>FUNDAÇÕES E ESTRUTURAS</t>
  </si>
  <si>
    <t xml:space="preserve">SUB TOTAL </t>
  </si>
  <si>
    <t>VALOR MATERIAL           (R$)</t>
  </si>
  <si>
    <t>VALORES TOTAIS</t>
  </si>
  <si>
    <t xml:space="preserve"> ALVENARIA DE VEDAÇÃO DE BLOCOS CERÂMICOS FURADOS NA HORIZONTAL DE 14X9X19CM (ESPESSURA 14CM, BLOCO DEITADO)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</si>
  <si>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</si>
  <si>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KIT DE REGISTRO DE GAVETA BRUTO DE LATÃO ¾", INCLUSIVE CONEXÕES, ROSCÁVEL, INSTALADO EM RAMAL DE ÁGUA FRIA - FORNECIMENTO E INSTALAÇÃO. AF_12/2014</t>
  </si>
  <si>
    <t>TOTAL EMEF JOÃO CERNICCHIARO</t>
  </si>
  <si>
    <t>FECHAMENTOS E ALVENARIA PAREDES</t>
  </si>
  <si>
    <t xml:space="preserve">TOTAL FECHAMENTOS E ALVENARIA PAREDES EMEF </t>
  </si>
  <si>
    <t>TOTAL PISOS EMEF</t>
  </si>
  <si>
    <t>PISOS EMEF JOÃO CERNICCHIARO AMPLIAÇÃO</t>
  </si>
  <si>
    <t>SERVIÇOS FINAIS EMEF JOÃO CERNICCHIARO REFORMA</t>
  </si>
  <si>
    <t>MARIA NAZARÉ DIAS DORNELLES</t>
  </si>
  <si>
    <t xml:space="preserve">Sec. Mun. de Educação </t>
  </si>
  <si>
    <t>ARMAÇÃO DE LAJE DE UMA ESTRUTURA CONVENCIONAL DE CONCRETO ARMADO EM UM EDIFÍCIO DE MÚLTIPLOS PAVIMENTOS UTILIZANDO AÇO CA-50 DE 10,0 MM - M</t>
  </si>
  <si>
    <t xml:space="preserve">MONTAGEM E DESMONTAGEM DE FÔRMA DE PILARES RETANGULARES E ESTRUTURAS S M2 CR 55,70
 IMILARES, PÉ-DIREITO SIMPLES, EM CHAPA DE </t>
  </si>
  <si>
    <t>TUBO PVC RÍGIDO 40MM, FORNEC. E INSTALAÇÃO</t>
  </si>
  <si>
    <t>SINAPI_Custo_Ref_Composicoes_Analitico_RS_202204_NaoDesonerado.xls (considerou a Lei 13.161/2015 referente à esoneração Previdenciária)</t>
  </si>
  <si>
    <t>SINAPI_Preco_Ref_Insumos_RS_042022_NaoDesonerado.XLS (considerou a Lei 13.161/2015 referente à esoneração Previdenciária)</t>
  </si>
  <si>
    <t>VALOR(R$)</t>
  </si>
  <si>
    <t>ENCARGOS SOCIAIS DESONERADOS: 82,31%(HORA) 45,98%(MÊS)   *Sinapi</t>
  </si>
  <si>
    <t>MICRO ESTACA</t>
  </si>
  <si>
    <t xml:space="preserve">VIGA DE BALDRAME </t>
  </si>
  <si>
    <t xml:space="preserve">PILARES TÉRREO </t>
  </si>
  <si>
    <t xml:space="preserve"> ARMAÇÃO DE PILAR OU VIGA DE UMA ESTRUTURA CONVENCIONAL DE CONCRETO ARMADO EM UMA EDIFICAÇÃO TÉRREA OU SOBRADO UTILIZANDO AÇO CA-60 DE 8,0 MM- MONTAGEM. AF_12/2015</t>
  </si>
  <si>
    <t>ARMAÇÃO DE VIGA AÇO CA-50 DE 10MM</t>
  </si>
  <si>
    <t>1.5</t>
  </si>
  <si>
    <t>1.5.1</t>
  </si>
  <si>
    <t>1.5.2</t>
  </si>
  <si>
    <t>1.5.3</t>
  </si>
  <si>
    <t xml:space="preserve">CONCRETO FCK = 15MPA, TRAÇO 1:3,4:3,5 (EM MASSA SECA DE CIMENTO/ AREIA MÉDIA/ BRITA 1) - PREPARO MECÂNICO COM BETONEIRA 400 L. AF_05/2021        </t>
  </si>
  <si>
    <r>
      <rPr>
        <b/>
        <sz val="10"/>
        <rFont val="Arial"/>
        <family val="2"/>
        <scheme val="minor"/>
      </rPr>
      <t>SUB TOTAL</t>
    </r>
    <r>
      <rPr>
        <sz val="10"/>
        <rFont val="Arial"/>
        <family val="2"/>
        <scheme val="minor"/>
      </rPr>
      <t xml:space="preserve"> </t>
    </r>
  </si>
  <si>
    <t>LAJE</t>
  </si>
  <si>
    <t xml:space="preserve"> LAJE PRÉ-MOLDADA UNIDIRECIONAL, BIAPOIADA, PARA PISO, ENCHIMENTO EM CERÂMICA, VIGOTA CONVENCIONAL, ALTURA TOTAL DA LAJE (ENCHIMENTO+CAPA) (8+4). AF_11/2020        </t>
  </si>
  <si>
    <t>1.4</t>
  </si>
  <si>
    <t>1.4.1</t>
  </si>
  <si>
    <t>1.4.2</t>
  </si>
  <si>
    <t>1.4.3</t>
  </si>
  <si>
    <t>1.4.4</t>
  </si>
  <si>
    <t>CINTAS SUPERIORES</t>
  </si>
  <si>
    <t>MONTAGEM E DESMONTAGEM DE FÔRMA DE LAJE MACIÇA, PÉ-DIREITO SIMPLES</t>
  </si>
  <si>
    <t xml:space="preserve">TOTAL FUNDAÇÃO E ESTRUTURA </t>
  </si>
  <si>
    <t xml:space="preserve">FUNDAÇÃO E ESTRUTURA EMEF JOÃO CERNICCHIARO </t>
  </si>
  <si>
    <t xml:space="preserve">98052 TANQUE SÉPTICO CIRCULAR, EM CONCRETO PRÉ-MOLDADO, DIÂMETRO INTERNO = 1 ,10 M, ALTURA INTERNA = 2,50 M, VOLUME ÚTIL: 2138,2 L (PARA 5 CONTRIBUINTES). AF_12/2020
 </t>
  </si>
  <si>
    <t xml:space="preserve">TOTAL SERVIÇOS FINAIS EMEF </t>
  </si>
  <si>
    <t xml:space="preserve">TOTAL ESGOTO EMEF </t>
  </si>
  <si>
    <t>INSTALAÇÕES ESGOTO EMEF JOÃO CERNICCHIARO</t>
  </si>
  <si>
    <t xml:space="preserve">TOTAL ÁGUA FRIA EMEF </t>
  </si>
  <si>
    <t xml:space="preserve">TOTAL ELÉTRICA EMEF </t>
  </si>
  <si>
    <t xml:space="preserve">INSTALAÇÕES ÁGUA FRIA EMEF JOÃO CERNICCHIARO </t>
  </si>
  <si>
    <t xml:space="preserve">INSTALAÇÕES ELÉTRICAS EMEF JOÃO CERNICCHIARO </t>
  </si>
  <si>
    <t>FILTRO ANAERÓBIO CIRCULAR, EM CONCRETO PRÉ-MOLDADO, DIÂMETRO INTERNO = 1,10 M, ALTURA INTERNA = 1,50 M, VOLUME ÚTIL: 1140,4 L (PARA 5 CONTRIBUINTES). AF_12/2020</t>
  </si>
  <si>
    <t>TUBO PVC, SERIE NORMAL, ESGOTO PREDIAL, DN 100 MM, FORNECIDO E INSTALA</t>
  </si>
  <si>
    <t>TUBO DE PVC RÍGIDO 75MM, FORNEC. E INSTALAÇÃO</t>
  </si>
  <si>
    <t>JOELHO 45 GRAUS, PVC, SERIE NORMAL, ESGOTO PREDIAL, DN 40 MM, JUNTA SOLDÁVEL,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</si>
  <si>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</si>
  <si>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JOELHO 45 GRAUS, PVC, SERIE NORMAL, ESGOTO PREDIAL, DN 50 MM, JUNTA ELÁSTICA,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</si>
  <si>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</si>
  <si>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 xml:space="preserve">JOELHO 90 GRAUS, PVC, SERIE R, ÁGUA PLUVIAL, DN 75 MM, JUNTA ELÁSTICA,
 FORNECIDO E INSTALADO EM RAMAL DE ENCAMINHAMENTO. AF_12/2014
</t>
  </si>
  <si>
    <t xml:space="preserve">TE, PVC, SERIE NORMAL, ESGOTO PREDIAL, DN 50 X 50 MM, JUNTA ELÁSTICA, 
 FORNECIDO E INSTALADO EM RAMAL DE DESCARGA OU RAMAL DE ESGOTO SANITÁRIO. AF_12/2014
</t>
  </si>
  <si>
    <t xml:space="preserve">TÊ, PVC, SERIE R, ÁGUA PLUVIAL, DN 100 X 75 MM, JUNTA ELÁSTICA, FORNECIDO E INSTALADO EM CONDUTORES VERTICAIS DE ÁGUAS PLUVIAIS. AF_12/2014
</t>
  </si>
  <si>
    <t>SUMIDOURO CIRCULAR, EM CONCRETO PRÉ-MOLDADO, DIÂMETRO INTERNO = 1,88, ALTURA INTERNA = 2,00 M, ÁREA DE INFILTRAÇÃO: 13,1 M² (PARA 5 CONTRIBUINTES). AF_12/202</t>
  </si>
  <si>
    <t>MOVIMENTAÇÃO DE TERRA</t>
  </si>
  <si>
    <t>101116 ESCAVAÇÃO HORIZONTAL EM SOLO DE 1A CATEGORIA COM TRATOR DE ESTEIRAS (170HP/LÂMINA: 5,20M3). AF_07/202</t>
  </si>
  <si>
    <t>C</t>
  </si>
  <si>
    <t>INSTALAÇÕES DE ÁGUA FRIA</t>
  </si>
  <si>
    <t>INSTALAÇÕES DE ESGOTO</t>
  </si>
  <si>
    <t>3.1</t>
  </si>
  <si>
    <t>3.1.1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</si>
  <si>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</si>
  <si>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</si>
  <si>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</si>
  <si>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</si>
  <si>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</si>
  <si>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</si>
  <si>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</si>
  <si>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</si>
  <si>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</si>
  <si>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</si>
  <si>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</si>
  <si>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5.1</t>
  </si>
  <si>
    <t>5.1.4</t>
  </si>
  <si>
    <t>5.1.5</t>
  </si>
  <si>
    <t>5.1.1</t>
  </si>
  <si>
    <t>5.1.2</t>
  </si>
  <si>
    <t>5.1.3</t>
  </si>
  <si>
    <t>6.1.11</t>
  </si>
  <si>
    <t>6.1.12</t>
  </si>
  <si>
    <t>6.1.13</t>
  </si>
  <si>
    <t>6.1.14</t>
  </si>
  <si>
    <t>7.1.1</t>
  </si>
  <si>
    <t>EXECUÇÃO DE LAJE PRÉ MOLDADA = 60M²</t>
  </si>
  <si>
    <t>EXECUÇÃO DE VIGAS E CINTAS EM CONCRETO ARMADO = 4,5M³</t>
  </si>
  <si>
    <t>EXECUÇÃO DE FECHAMENTO E ALVENARIAS PAREDES =  35M²</t>
  </si>
  <si>
    <t>2.1.1</t>
  </si>
  <si>
    <t>1.1.3</t>
  </si>
  <si>
    <t>1.3.4</t>
  </si>
  <si>
    <t xml:space="preserve">                  Sec. Mun. de Educação </t>
  </si>
  <si>
    <t>LAJE PRÉ MOLDADA</t>
  </si>
  <si>
    <t>VIGAS E CINTAS</t>
  </si>
  <si>
    <t>FECHAMENTOS E ALVENARIAS 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</si>
</sst>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&quot;R$&quot;#,##0.00"/>
    <numFmt numFmtId="167" formatCode="&quot;R$&quot;\ #,##0.00"/>
    <numFmt numFmtId="168" formatCode="_(* #,##0.00_);_(* \(#,##0.00\);_(* &quot;-&quot;??_);_(@_)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2"/>
      <color indexed="10"/>
      <name val="Arial"/>
      <family val="2"/>
    </font>
    <font>
      <b/>
      <sz val="14"/>
      <name val="Arial"/>
      <family val="2"/>
      <scheme val="major"/>
    </font>
    <font>
      <b/>
      <u/>
      <sz val="12"/>
      <name val="Arial"/>
      <family val="2"/>
      <scheme val="major"/>
    </font>
    <font>
      <sz val="12"/>
      <name val="Arial"/>
      <family val="2"/>
      <scheme val="major"/>
    </font>
    <font>
      <b/>
      <sz val="1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sz val="12"/>
      <color theme="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0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6">
    <xf numFmtId="0" fontId="0" fillId="0" borderId="0" xfId="0"/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165" fontId="0" fillId="2" borderId="16" xfId="1" applyNumberFormat="1" applyFont="1" applyFill="1" applyBorder="1" applyAlignment="1" applyProtection="1">
      <alignment horizontal="center" vertical="center"/>
      <protection hidden="1"/>
    </xf>
    <xf numFmtId="165" fontId="0" fillId="2" borderId="17" xfId="1" applyNumberFormat="1" applyFont="1" applyFill="1" applyBorder="1" applyAlignment="1" applyProtection="1">
      <alignment horizontal="center" vertical="center"/>
      <protection hidden="1"/>
    </xf>
    <xf numFmtId="165" fontId="0" fillId="2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43" fontId="0" fillId="0" borderId="20" xfId="1" applyFont="1" applyBorder="1" applyAlignment="1" applyProtection="1">
      <alignment horizontal="center" vertical="center"/>
      <protection hidden="1"/>
    </xf>
    <xf numFmtId="43" fontId="0" fillId="0" borderId="5" xfId="1" applyFont="1" applyBorder="1" applyAlignment="1" applyProtection="1">
      <alignment horizontal="center" vertical="center"/>
      <protection hidden="1"/>
    </xf>
    <xf numFmtId="43" fontId="0" fillId="0" borderId="21" xfId="1" applyFont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43" fontId="0" fillId="0" borderId="23" xfId="1" applyFont="1" applyBorder="1" applyAlignment="1" applyProtection="1">
      <alignment horizontal="center" vertical="center"/>
      <protection hidden="1"/>
    </xf>
    <xf numFmtId="43" fontId="0" fillId="0" borderId="1" xfId="1" applyFont="1" applyBorder="1" applyAlignment="1" applyProtection="1">
      <alignment horizontal="center" vertical="center"/>
      <protection hidden="1"/>
    </xf>
    <xf numFmtId="43" fontId="0" fillId="0" borderId="24" xfId="1" applyFon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left" vertical="center"/>
      <protection hidden="1"/>
    </xf>
    <xf numFmtId="43" fontId="0" fillId="0" borderId="26" xfId="1" applyFont="1" applyBorder="1" applyAlignment="1" applyProtection="1">
      <alignment horizontal="center" vertical="center"/>
      <protection hidden="1"/>
    </xf>
    <xf numFmtId="43" fontId="0" fillId="0" borderId="27" xfId="1" applyFont="1" applyBorder="1" applyAlignment="1" applyProtection="1">
      <alignment horizontal="center" vertical="center"/>
      <protection hidden="1"/>
    </xf>
    <xf numFmtId="43" fontId="0" fillId="0" borderId="28" xfId="1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0" xfId="0" quotePrefix="1"/>
    <xf numFmtId="43" fontId="0" fillId="0" borderId="0" xfId="0" applyNumberFormat="1"/>
    <xf numFmtId="0" fontId="5" fillId="0" borderId="0" xfId="0" applyFont="1" applyAlignment="1">
      <alignment vertical="top"/>
    </xf>
    <xf numFmtId="0" fontId="5" fillId="4" borderId="0" xfId="0" applyFont="1" applyFill="1" applyAlignment="1"/>
    <xf numFmtId="0" fontId="5" fillId="0" borderId="0" xfId="0" applyFont="1" applyAlignment="1"/>
    <xf numFmtId="49" fontId="5" fillId="4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9" fontId="5" fillId="4" borderId="0" xfId="0" applyNumberFormat="1" applyFont="1" applyFill="1" applyAlignment="1">
      <alignment horizontal="center" vertical="top"/>
    </xf>
    <xf numFmtId="0" fontId="5" fillId="4" borderId="0" xfId="0" applyFont="1" applyFill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3" borderId="7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45" xfId="0" applyFont="1" applyFill="1" applyBorder="1" applyAlignment="1" applyProtection="1">
      <alignment horizontal="left" vertical="top"/>
    </xf>
    <xf numFmtId="0" fontId="5" fillId="3" borderId="38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horizontal="left" vertical="top"/>
    </xf>
    <xf numFmtId="0" fontId="5" fillId="0" borderId="8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45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4" fillId="8" borderId="14" xfId="0" applyFont="1" applyFill="1" applyBorder="1" applyAlignment="1" applyProtection="1">
      <alignment horizontal="center" vertical="top" wrapText="1"/>
    </xf>
    <xf numFmtId="0" fontId="4" fillId="8" borderId="0" xfId="0" applyFont="1" applyFill="1" applyBorder="1" applyAlignment="1" applyProtection="1">
      <alignment horizontal="center" vertical="top" wrapText="1"/>
    </xf>
    <xf numFmtId="164" fontId="4" fillId="8" borderId="0" xfId="1" applyNumberFormat="1" applyFont="1" applyFill="1" applyBorder="1" applyAlignment="1" applyProtection="1">
      <alignment horizontal="center" vertical="top" wrapText="1"/>
    </xf>
    <xf numFmtId="0" fontId="1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top"/>
    </xf>
    <xf numFmtId="49" fontId="10" fillId="9" borderId="15" xfId="0" applyNumberFormat="1" applyFont="1" applyFill="1" applyBorder="1" applyAlignment="1">
      <alignment vertical="top"/>
    </xf>
    <xf numFmtId="49" fontId="9" fillId="9" borderId="49" xfId="0" applyNumberFormat="1" applyFont="1" applyFill="1" applyBorder="1" applyAlignment="1">
      <alignment vertical="top"/>
    </xf>
    <xf numFmtId="49" fontId="9" fillId="9" borderId="50" xfId="0" applyNumberFormat="1" applyFont="1" applyFill="1" applyBorder="1" applyAlignment="1">
      <alignment vertical="top"/>
    </xf>
    <xf numFmtId="0" fontId="4" fillId="9" borderId="0" xfId="0" applyFont="1" applyFill="1" applyBorder="1" applyAlignment="1" applyProtection="1">
      <alignment horizontal="left"/>
    </xf>
    <xf numFmtId="0" fontId="4" fillId="9" borderId="85" xfId="0" applyFont="1" applyFill="1" applyBorder="1" applyAlignment="1" applyProtection="1">
      <alignment horizontal="left"/>
    </xf>
    <xf numFmtId="0" fontId="5" fillId="9" borderId="57" xfId="0" applyFont="1" applyFill="1" applyBorder="1" applyAlignment="1" applyProtection="1">
      <alignment vertical="top"/>
    </xf>
    <xf numFmtId="0" fontId="5" fillId="9" borderId="0" xfId="0" applyFont="1" applyFill="1" applyBorder="1" applyAlignment="1" applyProtection="1">
      <alignment vertical="top"/>
    </xf>
    <xf numFmtId="0" fontId="5" fillId="9" borderId="85" xfId="0" applyFont="1" applyFill="1" applyBorder="1" applyAlignment="1" applyProtection="1">
      <alignment vertical="top"/>
    </xf>
    <xf numFmtId="49" fontId="6" fillId="9" borderId="57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10" fontId="5" fillId="4" borderId="0" xfId="0" applyNumberFormat="1" applyFont="1" applyFill="1" applyAlignment="1">
      <alignment vertical="top"/>
    </xf>
    <xf numFmtId="10" fontId="5" fillId="0" borderId="0" xfId="0" applyNumberFormat="1" applyFont="1" applyFill="1" applyAlignment="1">
      <alignment vertical="top"/>
    </xf>
    <xf numFmtId="166" fontId="5" fillId="4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66" fontId="20" fillId="4" borderId="0" xfId="0" applyNumberFormat="1" applyFont="1" applyFill="1" applyBorder="1" applyAlignment="1">
      <alignment horizontal="center" vertical="center"/>
    </xf>
    <xf numFmtId="166" fontId="21" fillId="4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2" fontId="20" fillId="4" borderId="0" xfId="0" applyNumberFormat="1" applyFont="1" applyFill="1" applyBorder="1" applyAlignment="1">
      <alignment horizontal="center" vertical="center"/>
    </xf>
    <xf numFmtId="2" fontId="21" fillId="4" borderId="0" xfId="0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20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49" fontId="5" fillId="4" borderId="0" xfId="0" applyNumberFormat="1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10" fontId="20" fillId="4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3" fillId="0" borderId="44" xfId="3" applyNumberFormat="1" applyFont="1" applyFill="1" applyBorder="1" applyAlignment="1">
      <alignment horizontal="center" vertical="center" wrapText="1"/>
    </xf>
    <xf numFmtId="0" fontId="22" fillId="4" borderId="49" xfId="0" applyFont="1" applyFill="1" applyBorder="1" applyAlignment="1"/>
    <xf numFmtId="0" fontId="23" fillId="11" borderId="0" xfId="3" applyFont="1" applyFill="1" applyBorder="1" applyAlignment="1">
      <alignment horizontal="center" vertical="center" wrapText="1"/>
    </xf>
    <xf numFmtId="0" fontId="24" fillId="11" borderId="0" xfId="3" applyFont="1" applyFill="1" applyBorder="1" applyAlignment="1">
      <alignment horizontal="center" vertical="center" wrapText="1"/>
    </xf>
    <xf numFmtId="0" fontId="23" fillId="11" borderId="85" xfId="3" applyFont="1" applyFill="1" applyBorder="1" applyAlignment="1">
      <alignment horizontal="center" vertical="center" wrapText="1"/>
    </xf>
    <xf numFmtId="0" fontId="6" fillId="6" borderId="57" xfId="0" applyNumberFormat="1" applyFont="1" applyFill="1" applyBorder="1" applyAlignment="1">
      <alignment vertical="top"/>
    </xf>
    <xf numFmtId="0" fontId="5" fillId="4" borderId="0" xfId="0" applyFont="1" applyFill="1" applyAlignment="1" applyProtection="1">
      <alignment vertical="top"/>
    </xf>
    <xf numFmtId="0" fontId="10" fillId="6" borderId="15" xfId="0" applyNumberFormat="1" applyFont="1" applyFill="1" applyBorder="1" applyAlignment="1">
      <alignment vertical="top"/>
    </xf>
    <xf numFmtId="0" fontId="9" fillId="6" borderId="49" xfId="0" applyNumberFormat="1" applyFont="1" applyFill="1" applyBorder="1" applyAlignment="1">
      <alignment vertical="top"/>
    </xf>
    <xf numFmtId="0" fontId="9" fillId="6" borderId="50" xfId="0" applyNumberFormat="1" applyFont="1" applyFill="1" applyBorder="1" applyAlignment="1">
      <alignment vertical="top"/>
    </xf>
    <xf numFmtId="0" fontId="4" fillId="6" borderId="0" xfId="0" applyNumberFormat="1" applyFont="1" applyFill="1" applyBorder="1" applyAlignment="1" applyProtection="1">
      <alignment horizontal="left"/>
    </xf>
    <xf numFmtId="0" fontId="4" fillId="6" borderId="85" xfId="0" applyNumberFormat="1" applyFont="1" applyFill="1" applyBorder="1" applyAlignment="1" applyProtection="1">
      <alignment horizontal="left"/>
    </xf>
    <xf numFmtId="0" fontId="5" fillId="6" borderId="57" xfId="0" applyNumberFormat="1" applyFont="1" applyFill="1" applyBorder="1" applyAlignment="1" applyProtection="1">
      <alignment vertical="top"/>
    </xf>
    <xf numFmtId="0" fontId="5" fillId="6" borderId="0" xfId="0" applyNumberFormat="1" applyFont="1" applyFill="1" applyBorder="1" applyAlignment="1" applyProtection="1">
      <alignment vertical="top"/>
    </xf>
    <xf numFmtId="0" fontId="5" fillId="6" borderId="85" xfId="0" applyNumberFormat="1" applyFont="1" applyFill="1" applyBorder="1" applyAlignment="1" applyProtection="1">
      <alignment vertical="top"/>
    </xf>
    <xf numFmtId="0" fontId="21" fillId="6" borderId="85" xfId="0" applyNumberFormat="1" applyFont="1" applyFill="1" applyBorder="1" applyAlignment="1">
      <alignment vertical="top" wrapText="1"/>
    </xf>
    <xf numFmtId="0" fontId="4" fillId="6" borderId="0" xfId="0" applyNumberFormat="1" applyFont="1" applyFill="1" applyBorder="1" applyAlignment="1" applyProtection="1">
      <alignment horizontal="left" vertical="top" wrapText="1"/>
    </xf>
    <xf numFmtId="0" fontId="5" fillId="6" borderId="0" xfId="0" applyNumberFormat="1" applyFont="1" applyFill="1" applyBorder="1" applyAlignment="1">
      <alignment horizontal="left" vertical="top" wrapText="1"/>
    </xf>
    <xf numFmtId="0" fontId="5" fillId="6" borderId="85" xfId="0" applyNumberFormat="1" applyFont="1" applyFill="1" applyBorder="1" applyAlignment="1">
      <alignment horizontal="left" vertical="top" wrapText="1"/>
    </xf>
    <xf numFmtId="0" fontId="5" fillId="6" borderId="95" xfId="0" applyNumberFormat="1" applyFont="1" applyFill="1" applyBorder="1" applyAlignment="1" applyProtection="1">
      <alignment horizontal="left" vertical="top"/>
    </xf>
    <xf numFmtId="0" fontId="4" fillId="6" borderId="77" xfId="0" applyNumberFormat="1" applyFont="1" applyFill="1" applyBorder="1" applyAlignment="1" applyProtection="1">
      <alignment horizontal="left" vertical="top" wrapText="1"/>
    </xf>
    <xf numFmtId="0" fontId="5" fillId="6" borderId="77" xfId="0" applyNumberFormat="1" applyFont="1" applyFill="1" applyBorder="1" applyAlignment="1">
      <alignment horizontal="left" vertical="top" wrapText="1"/>
    </xf>
    <xf numFmtId="0" fontId="5" fillId="6" borderId="96" xfId="0" applyNumberFormat="1" applyFont="1" applyFill="1" applyBorder="1" applyAlignment="1">
      <alignment horizontal="left" vertical="top" wrapText="1"/>
    </xf>
    <xf numFmtId="49" fontId="4" fillId="6" borderId="57" xfId="0" applyNumberFormat="1" applyFont="1" applyFill="1" applyBorder="1" applyAlignment="1" applyProtection="1">
      <alignment horizontal="left" vertical="top"/>
    </xf>
    <xf numFmtId="14" fontId="22" fillId="4" borderId="49" xfId="0" applyNumberFormat="1" applyFont="1" applyFill="1" applyBorder="1" applyAlignment="1"/>
    <xf numFmtId="0" fontId="24" fillId="11" borderId="40" xfId="3" applyFont="1" applyFill="1" applyBorder="1" applyAlignment="1">
      <alignment horizontal="center" vertical="center" wrapText="1"/>
    </xf>
    <xf numFmtId="0" fontId="22" fillId="11" borderId="39" xfId="3" applyFont="1" applyFill="1" applyBorder="1" applyAlignment="1">
      <alignment horizontal="center" vertical="center" wrapText="1"/>
    </xf>
    <xf numFmtId="0" fontId="22" fillId="11" borderId="57" xfId="3" applyFont="1" applyFill="1" applyBorder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/>
    </xf>
    <xf numFmtId="0" fontId="5" fillId="4" borderId="15" xfId="0" applyFont="1" applyFill="1" applyBorder="1" applyAlignment="1" applyProtection="1">
      <alignment vertical="top"/>
    </xf>
    <xf numFmtId="0" fontId="5" fillId="4" borderId="49" xfId="0" applyFont="1" applyFill="1" applyBorder="1" applyAlignment="1" applyProtection="1">
      <alignment vertical="top"/>
    </xf>
    <xf numFmtId="0" fontId="5" fillId="0" borderId="50" xfId="0" applyFont="1" applyFill="1" applyBorder="1" applyAlignment="1" applyProtection="1">
      <alignment vertical="top"/>
    </xf>
    <xf numFmtId="0" fontId="4" fillId="6" borderId="85" xfId="0" applyNumberFormat="1" applyFont="1" applyFill="1" applyBorder="1" applyAlignment="1" applyProtection="1">
      <alignment horizontal="left" vertical="top" wrapText="1"/>
    </xf>
    <xf numFmtId="0" fontId="5" fillId="6" borderId="57" xfId="0" applyNumberFormat="1" applyFont="1" applyFill="1" applyBorder="1" applyAlignment="1" applyProtection="1">
      <alignment horizontal="left" vertical="top"/>
    </xf>
    <xf numFmtId="0" fontId="22" fillId="4" borderId="57" xfId="0" applyFont="1" applyFill="1" applyBorder="1" applyAlignment="1"/>
    <xf numFmtId="14" fontId="22" fillId="4" borderId="0" xfId="0" applyNumberFormat="1" applyFont="1" applyFill="1" applyBorder="1" applyAlignment="1"/>
    <xf numFmtId="2" fontId="20" fillId="4" borderId="85" xfId="0" applyNumberFormat="1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/>
    </xf>
    <xf numFmtId="166" fontId="21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2" fontId="21" fillId="4" borderId="85" xfId="0" applyNumberFormat="1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0" fontId="27" fillId="11" borderId="40" xfId="0" applyFont="1" applyFill="1" applyBorder="1" applyAlignment="1">
      <alignment horizontal="center" vertical="center"/>
    </xf>
    <xf numFmtId="2" fontId="27" fillId="11" borderId="63" xfId="0" applyNumberFormat="1" applyFont="1" applyFill="1" applyBorder="1" applyAlignment="1">
      <alignment horizontal="center" vertical="center"/>
    </xf>
    <xf numFmtId="0" fontId="28" fillId="11" borderId="40" xfId="0" applyFont="1" applyFill="1" applyBorder="1" applyAlignment="1">
      <alignment horizontal="center" vertical="center" wrapText="1"/>
    </xf>
    <xf numFmtId="0" fontId="31" fillId="11" borderId="40" xfId="3" applyFont="1" applyFill="1" applyBorder="1" applyAlignment="1">
      <alignment horizontal="center" vertical="center" wrapText="1"/>
    </xf>
    <xf numFmtId="167" fontId="5" fillId="0" borderId="0" xfId="0" applyNumberFormat="1" applyFont="1" applyAlignment="1"/>
    <xf numFmtId="0" fontId="27" fillId="11" borderId="98" xfId="0" applyFont="1" applyFill="1" applyBorder="1" applyAlignment="1">
      <alignment horizontal="center" vertical="center"/>
    </xf>
    <xf numFmtId="0" fontId="27" fillId="11" borderId="12" xfId="0" applyFont="1" applyFill="1" applyBorder="1" applyAlignment="1">
      <alignment horizontal="center" vertical="center"/>
    </xf>
    <xf numFmtId="0" fontId="28" fillId="11" borderId="12" xfId="0" applyFont="1" applyFill="1" applyBorder="1" applyAlignment="1">
      <alignment horizontal="center" vertical="center" wrapText="1"/>
    </xf>
    <xf numFmtId="2" fontId="27" fillId="11" borderId="99" xfId="0" applyNumberFormat="1" applyFont="1" applyFill="1" applyBorder="1" applyAlignment="1">
      <alignment horizontal="center" vertical="center"/>
    </xf>
    <xf numFmtId="167" fontId="1" fillId="14" borderId="0" xfId="0" applyNumberFormat="1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vertical="top" wrapText="1"/>
    </xf>
    <xf numFmtId="167" fontId="1" fillId="13" borderId="0" xfId="0" applyNumberFormat="1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23" fillId="4" borderId="97" xfId="0" applyFont="1" applyFill="1" applyBorder="1" applyAlignment="1">
      <alignment horizontal="center" vertical="center"/>
    </xf>
    <xf numFmtId="2" fontId="23" fillId="4" borderId="97" xfId="0" applyNumberFormat="1" applyFont="1" applyFill="1" applyBorder="1" applyAlignment="1">
      <alignment horizontal="center" vertical="center"/>
    </xf>
    <xf numFmtId="166" fontId="31" fillId="4" borderId="97" xfId="0" applyNumberFormat="1" applyFont="1" applyFill="1" applyBorder="1" applyAlignment="1">
      <alignment horizontal="center" vertical="center"/>
    </xf>
    <xf numFmtId="166" fontId="23" fillId="4" borderId="44" xfId="0" applyNumberFormat="1" applyFont="1" applyFill="1" applyBorder="1" applyAlignment="1">
      <alignment horizontal="center" vertical="center"/>
    </xf>
    <xf numFmtId="167" fontId="1" fillId="15" borderId="0" xfId="0" applyNumberFormat="1" applyFont="1" applyFill="1" applyAlignment="1">
      <alignment horizontal="center" vertical="center"/>
    </xf>
    <xf numFmtId="2" fontId="23" fillId="4" borderId="44" xfId="3" applyNumberFormat="1" applyFont="1" applyFill="1" applyBorder="1" applyAlignment="1">
      <alignment horizontal="center" vertical="center" wrapText="1"/>
    </xf>
    <xf numFmtId="166" fontId="31" fillId="4" borderId="44" xfId="0" applyNumberFormat="1" applyFont="1" applyFill="1" applyBorder="1" applyAlignment="1">
      <alignment horizontal="center" vertical="center"/>
    </xf>
    <xf numFmtId="0" fontId="27" fillId="11" borderId="40" xfId="3" applyFont="1" applyFill="1" applyBorder="1" applyAlignment="1">
      <alignment horizontal="center" vertical="center" wrapText="1"/>
    </xf>
    <xf numFmtId="0" fontId="22" fillId="11" borderId="40" xfId="3" applyFont="1" applyFill="1" applyBorder="1" applyAlignment="1">
      <alignment horizontal="center" vertical="center" wrapText="1"/>
    </xf>
    <xf numFmtId="0" fontId="22" fillId="8" borderId="40" xfId="3" applyFont="1" applyFill="1" applyBorder="1" applyAlignment="1">
      <alignment horizontal="center" vertical="center" wrapText="1"/>
    </xf>
    <xf numFmtId="2" fontId="22" fillId="8" borderId="40" xfId="3" applyNumberFormat="1" applyFont="1" applyFill="1" applyBorder="1" applyAlignment="1">
      <alignment horizontal="center" vertical="center" wrapText="1"/>
    </xf>
    <xf numFmtId="166" fontId="22" fillId="8" borderId="40" xfId="3" applyNumberFormat="1" applyFont="1" applyFill="1" applyBorder="1" applyAlignment="1">
      <alignment horizontal="center" vertical="center" wrapText="1"/>
    </xf>
    <xf numFmtId="49" fontId="10" fillId="11" borderId="15" xfId="0" applyNumberFormat="1" applyFont="1" applyFill="1" applyBorder="1" applyAlignment="1">
      <alignment horizontal="center" vertical="top"/>
    </xf>
    <xf numFmtId="49" fontId="10" fillId="11" borderId="49" xfId="0" applyNumberFormat="1" applyFont="1" applyFill="1" applyBorder="1" applyAlignment="1">
      <alignment horizontal="center" vertical="top"/>
    </xf>
    <xf numFmtId="0" fontId="5" fillId="11" borderId="49" xfId="0" applyFont="1" applyFill="1" applyBorder="1" applyAlignment="1">
      <alignment horizontal="center" vertical="center" wrapText="1"/>
    </xf>
    <xf numFmtId="0" fontId="4" fillId="11" borderId="49" xfId="0" applyFont="1" applyFill="1" applyBorder="1" applyAlignment="1">
      <alignment horizontal="center" vertical="center"/>
    </xf>
    <xf numFmtId="2" fontId="9" fillId="11" borderId="49" xfId="0" applyNumberFormat="1" applyFont="1" applyFill="1" applyBorder="1" applyAlignment="1">
      <alignment horizontal="center" vertical="center"/>
    </xf>
    <xf numFmtId="166" fontId="9" fillId="11" borderId="49" xfId="0" applyNumberFormat="1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2" fontId="19" fillId="11" borderId="0" xfId="0" applyNumberFormat="1" applyFont="1" applyFill="1" applyBorder="1" applyAlignment="1">
      <alignment horizontal="center" vertical="center"/>
    </xf>
    <xf numFmtId="166" fontId="19" fillId="11" borderId="0" xfId="0" applyNumberFormat="1" applyFont="1" applyFill="1" applyBorder="1" applyAlignment="1">
      <alignment horizontal="center" vertical="center"/>
    </xf>
    <xf numFmtId="49" fontId="19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/>
    </xf>
    <xf numFmtId="166" fontId="20" fillId="11" borderId="0" xfId="2" applyNumberFormat="1" applyFont="1" applyFill="1" applyBorder="1" applyAlignment="1">
      <alignment horizontal="center" vertical="center"/>
    </xf>
    <xf numFmtId="49" fontId="21" fillId="11" borderId="0" xfId="0" applyNumberFormat="1" applyFont="1" applyFill="1" applyBorder="1" applyAlignment="1">
      <alignment horizontal="center" vertical="center"/>
    </xf>
    <xf numFmtId="10" fontId="20" fillId="11" borderId="0" xfId="5" applyNumberFormat="1" applyFont="1" applyFill="1" applyBorder="1" applyAlignment="1">
      <alignment horizontal="left" vertical="center" wrapText="1"/>
    </xf>
    <xf numFmtId="10" fontId="21" fillId="11" borderId="0" xfId="5" applyNumberFormat="1" applyFont="1" applyFill="1" applyBorder="1" applyAlignment="1">
      <alignment horizontal="center" vertical="center"/>
    </xf>
    <xf numFmtId="166" fontId="21" fillId="11" borderId="0" xfId="0" applyNumberFormat="1" applyFont="1" applyFill="1" applyBorder="1" applyAlignment="1">
      <alignment horizontal="center" vertical="center"/>
    </xf>
    <xf numFmtId="49" fontId="21" fillId="11" borderId="77" xfId="0" applyNumberFormat="1" applyFont="1" applyFill="1" applyBorder="1" applyAlignment="1">
      <alignment horizontal="center" vertical="center"/>
    </xf>
    <xf numFmtId="0" fontId="20" fillId="11" borderId="77" xfId="0" applyFont="1" applyFill="1" applyBorder="1" applyAlignment="1">
      <alignment horizontal="center" vertical="center" wrapText="1"/>
    </xf>
    <xf numFmtId="0" fontId="19" fillId="11" borderId="77" xfId="0" applyFont="1" applyFill="1" applyBorder="1" applyAlignment="1">
      <alignment horizontal="center" vertical="center"/>
    </xf>
    <xf numFmtId="2" fontId="19" fillId="11" borderId="77" xfId="0" applyNumberFormat="1" applyFont="1" applyFill="1" applyBorder="1" applyAlignment="1">
      <alignment horizontal="center" vertical="center"/>
    </xf>
    <xf numFmtId="166" fontId="19" fillId="11" borderId="77" xfId="0" applyNumberFormat="1" applyFont="1" applyFill="1" applyBorder="1" applyAlignment="1">
      <alignment horizontal="center" vertical="center"/>
    </xf>
    <xf numFmtId="166" fontId="20" fillId="11" borderId="77" xfId="2" applyNumberFormat="1" applyFont="1" applyFill="1" applyBorder="1" applyAlignment="1">
      <alignment horizontal="center" vertical="center"/>
    </xf>
    <xf numFmtId="49" fontId="22" fillId="11" borderId="93" xfId="3" applyNumberFormat="1" applyFont="1" applyFill="1" applyBorder="1" applyAlignment="1">
      <alignment horizontal="center" vertical="center" wrapText="1"/>
    </xf>
    <xf numFmtId="0" fontId="22" fillId="11" borderId="94" xfId="3" applyFont="1" applyFill="1" applyBorder="1" applyAlignment="1">
      <alignment horizontal="center" vertical="center" wrapText="1"/>
    </xf>
    <xf numFmtId="166" fontId="23" fillId="4" borderId="86" xfId="0" applyNumberFormat="1" applyFont="1" applyFill="1" applyBorder="1" applyAlignment="1">
      <alignment horizontal="center" vertical="center"/>
    </xf>
    <xf numFmtId="0" fontId="23" fillId="4" borderId="44" xfId="0" applyFont="1" applyFill="1" applyBorder="1" applyAlignment="1">
      <alignment horizontal="center" vertical="center"/>
    </xf>
    <xf numFmtId="2" fontId="23" fillId="4" borderId="44" xfId="0" applyNumberFormat="1" applyFont="1" applyFill="1" applyBorder="1" applyAlignment="1">
      <alignment horizontal="center" vertical="center"/>
    </xf>
    <xf numFmtId="0" fontId="23" fillId="8" borderId="44" xfId="0" applyFont="1" applyFill="1" applyBorder="1" applyAlignment="1">
      <alignment horizontal="center" vertical="center"/>
    </xf>
    <xf numFmtId="49" fontId="23" fillId="4" borderId="44" xfId="3" applyNumberFormat="1" applyFont="1" applyFill="1" applyBorder="1" applyAlignment="1">
      <alignment horizontal="center" vertical="center" wrapText="1"/>
    </xf>
    <xf numFmtId="166" fontId="31" fillId="4" borderId="44" xfId="3" applyNumberFormat="1" applyFont="1" applyFill="1" applyBorder="1" applyAlignment="1">
      <alignment horizontal="center" vertical="center" wrapText="1"/>
    </xf>
    <xf numFmtId="166" fontId="23" fillId="4" borderId="39" xfId="0" applyNumberFormat="1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/>
    </xf>
    <xf numFmtId="2" fontId="5" fillId="16" borderId="0" xfId="0" applyNumberFormat="1" applyFont="1" applyFill="1" applyAlignment="1">
      <alignment horizontal="center" vertical="center"/>
    </xf>
    <xf numFmtId="166" fontId="5" fillId="16" borderId="0" xfId="0" applyNumberFormat="1" applyFont="1" applyFill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23" fillId="4" borderId="44" xfId="3" applyFont="1" applyFill="1" applyBorder="1" applyAlignment="1">
      <alignment horizontal="center" vertical="center"/>
    </xf>
    <xf numFmtId="167" fontId="1" fillId="8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49" fontId="31" fillId="8" borderId="82" xfId="3" applyNumberFormat="1" applyFont="1" applyFill="1" applyBorder="1" applyAlignment="1">
      <alignment horizontal="center" vertical="center" wrapText="1"/>
    </xf>
    <xf numFmtId="0" fontId="24" fillId="8" borderId="82" xfId="3" applyFont="1" applyFill="1" applyBorder="1" applyAlignment="1">
      <alignment horizontal="center" vertical="center" wrapText="1"/>
    </xf>
    <xf numFmtId="0" fontId="31" fillId="4" borderId="44" xfId="0" applyFont="1" applyFill="1" applyBorder="1" applyAlignment="1">
      <alignment horizontal="center" vertical="center"/>
    </xf>
    <xf numFmtId="0" fontId="30" fillId="4" borderId="44" xfId="0" applyFont="1" applyFill="1" applyBorder="1" applyAlignment="1">
      <alignment horizontal="left" wrapText="1"/>
    </xf>
    <xf numFmtId="0" fontId="30" fillId="4" borderId="44" xfId="0" applyFont="1" applyFill="1" applyBorder="1" applyAlignment="1">
      <alignment horizontal="left" vertical="top" wrapText="1"/>
    </xf>
    <xf numFmtId="0" fontId="26" fillId="4" borderId="44" xfId="0" applyFont="1" applyFill="1" applyBorder="1" applyAlignment="1">
      <alignment horizontal="center" vertical="center" wrapText="1"/>
    </xf>
    <xf numFmtId="0" fontId="30" fillId="4" borderId="44" xfId="0" applyFont="1" applyFill="1" applyBorder="1" applyAlignment="1">
      <alignment vertical="top" wrapText="1"/>
    </xf>
    <xf numFmtId="0" fontId="30" fillId="4" borderId="44" xfId="0" applyFont="1" applyFill="1" applyBorder="1" applyAlignment="1">
      <alignment horizontal="center" vertical="center" wrapText="1"/>
    </xf>
    <xf numFmtId="0" fontId="30" fillId="4" borderId="44" xfId="0" applyFont="1" applyFill="1" applyBorder="1" applyAlignment="1">
      <alignment horizontal="left" vertical="center" wrapText="1"/>
    </xf>
    <xf numFmtId="0" fontId="30" fillId="4" borderId="97" xfId="0" applyFont="1" applyFill="1" applyBorder="1" applyAlignment="1">
      <alignment horizontal="center" vertical="center" wrapText="1"/>
    </xf>
    <xf numFmtId="166" fontId="23" fillId="4" borderId="97" xfId="0" applyNumberFormat="1" applyFont="1" applyFill="1" applyBorder="1" applyAlignment="1">
      <alignment horizontal="center" vertical="center"/>
    </xf>
    <xf numFmtId="0" fontId="30" fillId="4" borderId="97" xfId="0" applyFont="1" applyFill="1" applyBorder="1" applyAlignment="1">
      <alignment horizontal="left" wrapText="1"/>
    </xf>
    <xf numFmtId="2" fontId="23" fillId="4" borderId="97" xfId="1" applyNumberFormat="1" applyFont="1" applyFill="1" applyBorder="1" applyAlignment="1">
      <alignment horizontal="center" vertical="center"/>
    </xf>
    <xf numFmtId="166" fontId="31" fillId="4" borderId="97" xfId="1" applyNumberFormat="1" applyFont="1" applyFill="1" applyBorder="1" applyAlignment="1">
      <alignment horizontal="center" vertical="center"/>
    </xf>
    <xf numFmtId="166" fontId="23" fillId="4" borderId="97" xfId="1" applyNumberFormat="1" applyFont="1" applyFill="1" applyBorder="1" applyAlignment="1">
      <alignment horizontal="center" vertical="center"/>
    </xf>
    <xf numFmtId="166" fontId="23" fillId="4" borderId="44" xfId="3" applyNumberFormat="1" applyFont="1" applyFill="1" applyBorder="1" applyAlignment="1">
      <alignment horizontal="center" vertical="center" wrapText="1"/>
    </xf>
    <xf numFmtId="0" fontId="29" fillId="4" borderId="44" xfId="0" applyFont="1" applyFill="1" applyBorder="1" applyAlignment="1" applyProtection="1">
      <alignment horizontal="center" vertical="center"/>
      <protection locked="0"/>
    </xf>
    <xf numFmtId="0" fontId="31" fillId="4" borderId="97" xfId="0" applyFont="1" applyFill="1" applyBorder="1" applyAlignment="1">
      <alignment horizontal="center" vertical="center"/>
    </xf>
    <xf numFmtId="0" fontId="23" fillId="4" borderId="97" xfId="3" applyFont="1" applyFill="1" applyBorder="1" applyAlignment="1">
      <alignment horizontal="center" vertical="center" wrapText="1"/>
    </xf>
    <xf numFmtId="2" fontId="23" fillId="4" borderId="97" xfId="3" applyNumberFormat="1" applyFont="1" applyFill="1" applyBorder="1" applyAlignment="1">
      <alignment horizontal="center" vertical="center" wrapText="1"/>
    </xf>
    <xf numFmtId="166" fontId="31" fillId="4" borderId="97" xfId="3" applyNumberFormat="1" applyFont="1" applyFill="1" applyBorder="1" applyAlignment="1">
      <alignment horizontal="center" vertical="center" wrapText="1"/>
    </xf>
    <xf numFmtId="0" fontId="31" fillId="4" borderId="44" xfId="3" applyFont="1" applyFill="1" applyBorder="1" applyAlignment="1">
      <alignment horizontal="center" vertical="center" wrapText="1"/>
    </xf>
    <xf numFmtId="0" fontId="23" fillId="4" borderId="44" xfId="3" applyFont="1" applyFill="1" applyBorder="1" applyAlignment="1">
      <alignment horizontal="center" vertical="center" wrapText="1"/>
    </xf>
    <xf numFmtId="166" fontId="31" fillId="4" borderId="44" xfId="1" applyNumberFormat="1" applyFont="1" applyFill="1" applyBorder="1" applyAlignment="1">
      <alignment horizontal="center" vertical="center"/>
    </xf>
    <xf numFmtId="0" fontId="30" fillId="4" borderId="44" xfId="0" applyFont="1" applyFill="1" applyBorder="1" applyAlignment="1" applyProtection="1">
      <alignment horizontal="left" vertical="center" wrapText="1"/>
      <protection locked="0"/>
    </xf>
    <xf numFmtId="0" fontId="23" fillId="4" borderId="97" xfId="3" applyFont="1" applyFill="1" applyBorder="1" applyAlignment="1">
      <alignment horizontal="center" vertical="center"/>
    </xf>
    <xf numFmtId="2" fontId="23" fillId="4" borderId="44" xfId="1" applyNumberFormat="1" applyFont="1" applyFill="1" applyBorder="1" applyAlignment="1">
      <alignment horizontal="center" vertical="center"/>
    </xf>
    <xf numFmtId="0" fontId="23" fillId="4" borderId="44" xfId="0" applyFont="1" applyFill="1" applyBorder="1" applyAlignment="1">
      <alignment horizontal="left" wrapText="1"/>
    </xf>
    <xf numFmtId="0" fontId="23" fillId="4" borderId="44" xfId="0" applyFont="1" applyFill="1" applyBorder="1" applyAlignment="1">
      <alignment horizontal="left" vertical="center" wrapText="1"/>
    </xf>
    <xf numFmtId="166" fontId="23" fillId="4" borderId="39" xfId="3" applyNumberFormat="1" applyFont="1" applyFill="1" applyBorder="1" applyAlignment="1">
      <alignment horizontal="center" vertical="center" wrapText="1"/>
    </xf>
    <xf numFmtId="166" fontId="23" fillId="4" borderId="44" xfId="3" applyNumberFormat="1" applyFont="1" applyFill="1" applyBorder="1" applyAlignment="1">
      <alignment horizontal="right" vertical="center"/>
    </xf>
    <xf numFmtId="0" fontId="3" fillId="8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1" fillId="8" borderId="0" xfId="0" applyFont="1" applyFill="1" applyAlignment="1">
      <alignment vertical="top"/>
    </xf>
    <xf numFmtId="0" fontId="5" fillId="8" borderId="0" xfId="0" applyFont="1" applyFill="1" applyAlignment="1">
      <alignment vertical="top"/>
    </xf>
    <xf numFmtId="49" fontId="31" fillId="8" borderId="40" xfId="3" applyNumberFormat="1" applyFont="1" applyFill="1" applyBorder="1" applyAlignment="1">
      <alignment horizontal="center" vertical="center" wrapText="1"/>
    </xf>
    <xf numFmtId="49" fontId="24" fillId="8" borderId="40" xfId="3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top"/>
    </xf>
    <xf numFmtId="167" fontId="1" fillId="4" borderId="0" xfId="0" applyNumberFormat="1" applyFont="1" applyFill="1" applyAlignment="1">
      <alignment horizontal="center" vertical="center"/>
    </xf>
    <xf numFmtId="0" fontId="1" fillId="0" borderId="91" xfId="9" applyBorder="1"/>
    <xf numFmtId="0" fontId="1" fillId="0" borderId="86" xfId="9" applyBorder="1" applyAlignment="1">
      <alignment horizontal="center"/>
    </xf>
    <xf numFmtId="0" fontId="3" fillId="0" borderId="44" xfId="9" applyFont="1" applyBorder="1"/>
    <xf numFmtId="0" fontId="31" fillId="4" borderId="40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2" fontId="23" fillId="4" borderId="40" xfId="0" applyNumberFormat="1" applyFont="1" applyFill="1" applyBorder="1" applyAlignment="1">
      <alignment horizontal="center" vertical="center"/>
    </xf>
    <xf numFmtId="166" fontId="31" fillId="4" borderId="40" xfId="0" applyNumberFormat="1" applyFont="1" applyFill="1" applyBorder="1" applyAlignment="1">
      <alignment horizontal="center" vertical="center"/>
    </xf>
    <xf numFmtId="166" fontId="23" fillId="4" borderId="8" xfId="0" applyNumberFormat="1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 wrapText="1"/>
    </xf>
    <xf numFmtId="2" fontId="23" fillId="4" borderId="40" xfId="3" applyNumberFormat="1" applyFont="1" applyFill="1" applyBorder="1" applyAlignment="1">
      <alignment horizontal="center" vertical="center" wrapText="1"/>
    </xf>
    <xf numFmtId="166" fontId="31" fillId="4" borderId="40" xfId="3" applyNumberFormat="1" applyFont="1" applyFill="1" applyBorder="1" applyAlignment="1">
      <alignment horizontal="center" vertical="center" wrapText="1"/>
    </xf>
    <xf numFmtId="166" fontId="23" fillId="4" borderId="12" xfId="0" applyNumberFormat="1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wrapText="1"/>
    </xf>
    <xf numFmtId="0" fontId="24" fillId="4" borderId="97" xfId="0" applyFont="1" applyFill="1" applyBorder="1" applyAlignment="1">
      <alignment horizontal="center" wrapText="1"/>
    </xf>
    <xf numFmtId="0" fontId="31" fillId="4" borderId="12" xfId="0" applyFont="1" applyFill="1" applyBorder="1" applyAlignment="1">
      <alignment horizontal="center" vertical="center"/>
    </xf>
    <xf numFmtId="0" fontId="23" fillId="4" borderId="10" xfId="3" applyFont="1" applyFill="1" applyBorder="1" applyAlignment="1">
      <alignment horizontal="center" vertical="center" wrapText="1"/>
    </xf>
    <xf numFmtId="2" fontId="23" fillId="4" borderId="12" xfId="3" applyNumberFormat="1" applyFont="1" applyFill="1" applyBorder="1" applyAlignment="1">
      <alignment horizontal="center" vertical="center" wrapText="1"/>
    </xf>
    <xf numFmtId="166" fontId="31" fillId="4" borderId="12" xfId="3" applyNumberFormat="1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top" wrapText="1"/>
    </xf>
    <xf numFmtId="0" fontId="24" fillId="4" borderId="40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166" fontId="31" fillId="4" borderId="12" xfId="1" applyNumberFormat="1" applyFont="1" applyFill="1" applyBorder="1" applyAlignment="1">
      <alignment horizontal="center" vertical="center"/>
    </xf>
    <xf numFmtId="0" fontId="23" fillId="4" borderId="10" xfId="3" applyFont="1" applyFill="1" applyBorder="1" applyAlignment="1">
      <alignment horizontal="center" vertical="center"/>
    </xf>
    <xf numFmtId="2" fontId="23" fillId="4" borderId="40" xfId="1" applyNumberFormat="1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 wrapText="1"/>
    </xf>
    <xf numFmtId="0" fontId="31" fillId="4" borderId="39" xfId="3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top" wrapText="1"/>
    </xf>
    <xf numFmtId="49" fontId="24" fillId="4" borderId="44" xfId="3" applyNumberFormat="1" applyFont="1" applyFill="1" applyBorder="1" applyAlignment="1">
      <alignment horizontal="center" vertical="center" wrapText="1"/>
    </xf>
    <xf numFmtId="4" fontId="23" fillId="4" borderId="44" xfId="1" applyNumberFormat="1" applyFont="1" applyFill="1" applyBorder="1" applyAlignment="1">
      <alignment horizontal="right" vertical="center"/>
    </xf>
    <xf numFmtId="4" fontId="1" fillId="4" borderId="44" xfId="0" applyNumberFormat="1" applyFont="1" applyFill="1" applyBorder="1" applyAlignment="1">
      <alignment horizontal="right" vertical="center"/>
    </xf>
    <xf numFmtId="4" fontId="22" fillId="11" borderId="90" xfId="1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top"/>
    </xf>
    <xf numFmtId="4" fontId="9" fillId="11" borderId="49" xfId="0" applyNumberFormat="1" applyFont="1" applyFill="1" applyBorder="1" applyAlignment="1">
      <alignment horizontal="right" vertical="center"/>
    </xf>
    <xf numFmtId="4" fontId="5" fillId="11" borderId="49" xfId="0" applyNumberFormat="1" applyFont="1" applyFill="1" applyBorder="1" applyAlignment="1">
      <alignment horizontal="right" vertical="top"/>
    </xf>
    <xf numFmtId="4" fontId="5" fillId="11" borderId="50" xfId="0" applyNumberFormat="1" applyFont="1" applyFill="1" applyBorder="1" applyAlignment="1">
      <alignment horizontal="right" vertical="top"/>
    </xf>
    <xf numFmtId="4" fontId="19" fillId="11" borderId="0" xfId="0" applyNumberFormat="1" applyFont="1" applyFill="1" applyBorder="1" applyAlignment="1">
      <alignment horizontal="right" vertical="center"/>
    </xf>
    <xf numFmtId="4" fontId="5" fillId="11" borderId="0" xfId="0" applyNumberFormat="1" applyFont="1" applyFill="1" applyBorder="1" applyAlignment="1">
      <alignment horizontal="right" vertical="top"/>
    </xf>
    <xf numFmtId="4" fontId="20" fillId="11" borderId="0" xfId="2" applyNumberFormat="1" applyFont="1" applyFill="1" applyBorder="1" applyAlignment="1">
      <alignment horizontal="right" vertical="center"/>
    </xf>
    <xf numFmtId="4" fontId="20" fillId="11" borderId="77" xfId="2" applyNumberFormat="1" applyFont="1" applyFill="1" applyBorder="1" applyAlignment="1">
      <alignment horizontal="right" vertical="center"/>
    </xf>
    <xf numFmtId="4" fontId="1" fillId="4" borderId="41" xfId="0" applyNumberFormat="1" applyFont="1" applyFill="1" applyBorder="1" applyAlignment="1">
      <alignment horizontal="right" vertical="center"/>
    </xf>
    <xf numFmtId="4" fontId="3" fillId="4" borderId="100" xfId="0" applyNumberFormat="1" applyFont="1" applyFill="1" applyBorder="1" applyAlignment="1">
      <alignment horizontal="right" vertical="center"/>
    </xf>
    <xf numFmtId="4" fontId="22" fillId="8" borderId="40" xfId="3" applyNumberFormat="1" applyFont="1" applyFill="1" applyBorder="1" applyAlignment="1">
      <alignment horizontal="right" vertical="center" wrapText="1"/>
    </xf>
    <xf numFmtId="4" fontId="1" fillId="8" borderId="44" xfId="0" applyNumberFormat="1" applyFont="1" applyFill="1" applyBorder="1" applyAlignment="1">
      <alignment horizontal="right" vertical="center"/>
    </xf>
    <xf numFmtId="4" fontId="3" fillId="4" borderId="41" xfId="0" applyNumberFormat="1" applyFont="1" applyFill="1" applyBorder="1" applyAlignment="1">
      <alignment horizontal="right" vertical="center"/>
    </xf>
    <xf numFmtId="4" fontId="22" fillId="4" borderId="10" xfId="0" applyNumberFormat="1" applyFont="1" applyFill="1" applyBorder="1" applyAlignment="1">
      <alignment horizontal="right" vertical="center"/>
    </xf>
    <xf numFmtId="4" fontId="22" fillId="4" borderId="44" xfId="0" applyNumberFormat="1" applyFont="1" applyFill="1" applyBorder="1" applyAlignment="1">
      <alignment horizontal="right" vertical="center"/>
    </xf>
    <xf numFmtId="4" fontId="22" fillId="4" borderId="39" xfId="0" applyNumberFormat="1" applyFont="1" applyFill="1" applyBorder="1" applyAlignment="1">
      <alignment horizontal="right" vertical="center"/>
    </xf>
    <xf numFmtId="4" fontId="22" fillId="8" borderId="44" xfId="0" applyNumberFormat="1" applyFont="1" applyFill="1" applyBorder="1" applyAlignment="1">
      <alignment horizontal="right" vertical="center"/>
    </xf>
    <xf numFmtId="4" fontId="5" fillId="4" borderId="0" xfId="0" applyNumberFormat="1" applyFont="1" applyFill="1" applyAlignment="1">
      <alignment horizontal="right"/>
    </xf>
    <xf numFmtId="4" fontId="5" fillId="4" borderId="0" xfId="0" applyNumberFormat="1" applyFont="1" applyFill="1" applyAlignment="1">
      <alignment horizontal="right" vertical="top"/>
    </xf>
    <xf numFmtId="4" fontId="5" fillId="16" borderId="0" xfId="0" applyNumberFormat="1" applyFont="1" applyFill="1" applyAlignment="1">
      <alignment horizontal="right" vertical="center"/>
    </xf>
    <xf numFmtId="4" fontId="5" fillId="16" borderId="0" xfId="0" applyNumberFormat="1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center"/>
    </xf>
    <xf numFmtId="0" fontId="3" fillId="0" borderId="86" xfId="9" applyFont="1" applyBorder="1" applyAlignment="1">
      <alignment horizontal="center"/>
    </xf>
    <xf numFmtId="10" fontId="3" fillId="0" borderId="44" xfId="7" applyNumberFormat="1" applyFont="1" applyBorder="1" applyAlignment="1">
      <alignment horizontal="center"/>
    </xf>
    <xf numFmtId="0" fontId="3" fillId="0" borderId="44" xfId="7" applyNumberFormat="1" applyFont="1" applyBorder="1" applyAlignment="1">
      <alignment horizontal="center"/>
    </xf>
    <xf numFmtId="0" fontId="3" fillId="0" borderId="78" xfId="9" applyFont="1" applyBorder="1" applyAlignment="1">
      <alignment horizontal="center"/>
    </xf>
    <xf numFmtId="4" fontId="1" fillId="8" borderId="86" xfId="0" applyNumberFormat="1" applyFont="1" applyFill="1" applyBorder="1" applyAlignment="1">
      <alignment horizontal="right" vertical="center"/>
    </xf>
    <xf numFmtId="49" fontId="23" fillId="4" borderId="39" xfId="3" applyNumberFormat="1" applyFont="1" applyFill="1" applyBorder="1" applyAlignment="1">
      <alignment horizontal="center" vertical="center" wrapText="1"/>
    </xf>
    <xf numFmtId="4" fontId="3" fillId="4" borderId="44" xfId="0" applyNumberFormat="1" applyFont="1" applyFill="1" applyBorder="1" applyAlignment="1">
      <alignment horizontal="right" vertical="center"/>
    </xf>
    <xf numFmtId="49" fontId="22" fillId="11" borderId="89" xfId="3" applyNumberFormat="1" applyFont="1" applyFill="1" applyBorder="1" applyAlignment="1">
      <alignment horizontal="center" vertical="center" wrapText="1"/>
    </xf>
    <xf numFmtId="0" fontId="22" fillId="8" borderId="39" xfId="3" applyFont="1" applyFill="1" applyBorder="1" applyAlignment="1">
      <alignment horizontal="center" vertical="top" wrapText="1"/>
    </xf>
    <xf numFmtId="0" fontId="22" fillId="11" borderId="39" xfId="3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center"/>
    </xf>
    <xf numFmtId="49" fontId="22" fillId="8" borderId="102" xfId="3" applyNumberFormat="1" applyFont="1" applyFill="1" applyBorder="1" applyAlignment="1">
      <alignment horizontal="center" vertical="top" wrapText="1"/>
    </xf>
    <xf numFmtId="49" fontId="22" fillId="8" borderId="39" xfId="3" applyNumberFormat="1" applyFont="1" applyFill="1" applyBorder="1" applyAlignment="1">
      <alignment horizontal="center" vertical="top" wrapText="1"/>
    </xf>
    <xf numFmtId="49" fontId="19" fillId="11" borderId="14" xfId="0" applyNumberFormat="1" applyFont="1" applyFill="1" applyBorder="1" applyAlignment="1">
      <alignment horizontal="center" vertical="top"/>
    </xf>
    <xf numFmtId="49" fontId="21" fillId="11" borderId="14" xfId="0" applyNumberFormat="1" applyFont="1" applyFill="1" applyBorder="1" applyAlignment="1">
      <alignment horizontal="center" vertical="top"/>
    </xf>
    <xf numFmtId="0" fontId="21" fillId="11" borderId="14" xfId="0" applyFont="1" applyFill="1" applyBorder="1" applyAlignment="1">
      <alignment horizontal="center" vertical="top"/>
    </xf>
    <xf numFmtId="0" fontId="21" fillId="11" borderId="101" xfId="0" applyFont="1" applyFill="1" applyBorder="1" applyAlignment="1">
      <alignment horizontal="center" vertical="top"/>
    </xf>
    <xf numFmtId="4" fontId="5" fillId="11" borderId="77" xfId="0" applyNumberFormat="1" applyFont="1" applyFill="1" applyBorder="1" applyAlignment="1">
      <alignment horizontal="right" vertical="top"/>
    </xf>
    <xf numFmtId="4" fontId="5" fillId="11" borderId="45" xfId="0" applyNumberFormat="1" applyFont="1" applyFill="1" applyBorder="1" applyAlignment="1">
      <alignment horizontal="right" vertical="top"/>
    </xf>
    <xf numFmtId="4" fontId="5" fillId="11" borderId="93" xfId="0" applyNumberFormat="1" applyFont="1" applyFill="1" applyBorder="1" applyAlignment="1">
      <alignment horizontal="right" vertical="top"/>
    </xf>
    <xf numFmtId="0" fontId="22" fillId="11" borderId="89" xfId="3" applyFont="1" applyFill="1" applyBorder="1" applyAlignment="1">
      <alignment horizontal="center" vertical="center" wrapText="1"/>
    </xf>
    <xf numFmtId="2" fontId="22" fillId="11" borderId="89" xfId="0" applyNumberFormat="1" applyFont="1" applyFill="1" applyBorder="1" applyAlignment="1">
      <alignment horizontal="center" vertical="center" wrapText="1"/>
    </xf>
    <xf numFmtId="166" fontId="22" fillId="11" borderId="89" xfId="1" applyNumberFormat="1" applyFont="1" applyFill="1" applyBorder="1" applyAlignment="1">
      <alignment horizontal="center" vertical="center" wrapText="1"/>
    </xf>
    <xf numFmtId="4" fontId="3" fillId="11" borderId="89" xfId="0" applyNumberFormat="1" applyFont="1" applyFill="1" applyBorder="1" applyAlignment="1">
      <alignment horizontal="center" vertical="center" wrapText="1"/>
    </xf>
    <xf numFmtId="4" fontId="3" fillId="4" borderId="86" xfId="0" applyNumberFormat="1" applyFont="1" applyFill="1" applyBorder="1" applyAlignment="1">
      <alignment horizontal="right" vertical="center"/>
    </xf>
    <xf numFmtId="4" fontId="1" fillId="4" borderId="86" xfId="0" applyNumberFormat="1" applyFont="1" applyFill="1" applyBorder="1" applyAlignment="1">
      <alignment horizontal="right" vertical="center"/>
    </xf>
    <xf numFmtId="4" fontId="1" fillId="11" borderId="44" xfId="0" applyNumberFormat="1" applyFont="1" applyFill="1" applyBorder="1" applyAlignment="1">
      <alignment horizontal="right" vertical="center"/>
    </xf>
    <xf numFmtId="4" fontId="3" fillId="4" borderId="94" xfId="0" applyNumberFormat="1" applyFont="1" applyFill="1" applyBorder="1" applyAlignment="1">
      <alignment horizontal="right" vertical="center"/>
    </xf>
    <xf numFmtId="0" fontId="6" fillId="11" borderId="57" xfId="0" applyNumberFormat="1" applyFont="1" applyFill="1" applyBorder="1" applyAlignment="1">
      <alignment vertical="top"/>
    </xf>
    <xf numFmtId="49" fontId="9" fillId="11" borderId="0" xfId="0" applyNumberFormat="1" applyFont="1" applyFill="1" applyBorder="1" applyAlignment="1">
      <alignment horizontal="center" vertical="top"/>
    </xf>
    <xf numFmtId="0" fontId="9" fillId="11" borderId="57" xfId="0" applyNumberFormat="1" applyFont="1" applyFill="1" applyBorder="1" applyAlignment="1">
      <alignment vertical="top"/>
    </xf>
    <xf numFmtId="0" fontId="4" fillId="11" borderId="57" xfId="0" applyNumberFormat="1" applyFont="1" applyFill="1" applyBorder="1" applyAlignment="1">
      <alignment vertical="top"/>
    </xf>
    <xf numFmtId="49" fontId="4" fillId="11" borderId="57" xfId="0" applyNumberFormat="1" applyFont="1" applyFill="1" applyBorder="1" applyAlignment="1">
      <alignment vertical="top"/>
    </xf>
    <xf numFmtId="49" fontId="4" fillId="11" borderId="0" xfId="0" applyNumberFormat="1" applyFont="1" applyFill="1" applyBorder="1" applyAlignment="1">
      <alignment horizontal="center" vertical="top"/>
    </xf>
    <xf numFmtId="0" fontId="4" fillId="11" borderId="95" xfId="0" applyFont="1" applyFill="1" applyBorder="1" applyAlignment="1">
      <alignment vertical="top"/>
    </xf>
    <xf numFmtId="49" fontId="4" fillId="11" borderId="77" xfId="0" applyNumberFormat="1" applyFont="1" applyFill="1" applyBorder="1" applyAlignment="1">
      <alignment horizontal="center" vertical="top"/>
    </xf>
    <xf numFmtId="9" fontId="3" fillId="11" borderId="44" xfId="7" applyNumberFormat="1" applyFont="1" applyFill="1" applyBorder="1" applyAlignment="1">
      <alignment horizontal="center"/>
    </xf>
    <xf numFmtId="0" fontId="3" fillId="11" borderId="88" xfId="9" applyFont="1" applyFill="1" applyBorder="1" applyAlignment="1">
      <alignment horizontal="center"/>
    </xf>
    <xf numFmtId="0" fontId="3" fillId="11" borderId="89" xfId="9" applyFont="1" applyFill="1" applyBorder="1" applyAlignment="1">
      <alignment horizontal="center"/>
    </xf>
    <xf numFmtId="0" fontId="3" fillId="11" borderId="44" xfId="9" applyFont="1" applyFill="1" applyBorder="1" applyAlignment="1">
      <alignment vertical="center"/>
    </xf>
    <xf numFmtId="0" fontId="3" fillId="11" borderId="44" xfId="9" applyFont="1" applyFill="1" applyBorder="1"/>
    <xf numFmtId="49" fontId="3" fillId="11" borderId="44" xfId="9" applyNumberFormat="1" applyFont="1" applyFill="1" applyBorder="1"/>
    <xf numFmtId="4" fontId="1" fillId="11" borderId="41" xfId="0" applyNumberFormat="1" applyFont="1" applyFill="1" applyBorder="1" applyAlignment="1">
      <alignment horizontal="right" vertical="center"/>
    </xf>
    <xf numFmtId="166" fontId="23" fillId="4" borderId="40" xfId="3" applyNumberFormat="1" applyFont="1" applyFill="1" applyBorder="1" applyAlignment="1">
      <alignment horizontal="center" vertical="center" wrapText="1"/>
    </xf>
    <xf numFmtId="0" fontId="23" fillId="4" borderId="0" xfId="3" applyFont="1" applyFill="1" applyBorder="1" applyAlignment="1">
      <alignment horizontal="center" vertical="center"/>
    </xf>
    <xf numFmtId="2" fontId="23" fillId="4" borderId="0" xfId="1" applyNumberFormat="1" applyFont="1" applyFill="1" applyBorder="1" applyAlignment="1">
      <alignment horizontal="center" vertical="center"/>
    </xf>
    <xf numFmtId="166" fontId="22" fillId="4" borderId="0" xfId="3" applyNumberFormat="1" applyFont="1" applyFill="1" applyBorder="1" applyAlignment="1">
      <alignment horizontal="right" vertical="center"/>
    </xf>
    <xf numFmtId="4" fontId="3" fillId="4" borderId="103" xfId="0" applyNumberFormat="1" applyFont="1" applyFill="1" applyBorder="1" applyAlignment="1">
      <alignment horizontal="right" vertical="center"/>
    </xf>
    <xf numFmtId="4" fontId="22" fillId="4" borderId="44" xfId="1" applyNumberFormat="1" applyFont="1" applyFill="1" applyBorder="1" applyAlignment="1">
      <alignment horizontal="right" vertical="center"/>
    </xf>
    <xf numFmtId="0" fontId="23" fillId="13" borderId="39" xfId="0" applyFont="1" applyFill="1" applyBorder="1" applyAlignment="1">
      <alignment horizontal="center" vertical="center"/>
    </xf>
    <xf numFmtId="166" fontId="23" fillId="13" borderId="12" xfId="0" applyNumberFormat="1" applyFont="1" applyFill="1" applyBorder="1" applyAlignment="1">
      <alignment horizontal="center" vertical="center"/>
    </xf>
    <xf numFmtId="4" fontId="22" fillId="13" borderId="44" xfId="0" applyNumberFormat="1" applyFont="1" applyFill="1" applyBorder="1" applyAlignment="1">
      <alignment horizontal="right" vertical="center"/>
    </xf>
    <xf numFmtId="4" fontId="3" fillId="13" borderId="9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23" fillId="13" borderId="44" xfId="0" applyFont="1" applyFill="1" applyBorder="1" applyAlignment="1">
      <alignment horizontal="center" vertical="center"/>
    </xf>
    <xf numFmtId="4" fontId="3" fillId="13" borderId="41" xfId="0" applyNumberFormat="1" applyFont="1" applyFill="1" applyBorder="1" applyAlignment="1">
      <alignment horizontal="right" vertical="center"/>
    </xf>
    <xf numFmtId="4" fontId="3" fillId="13" borderId="44" xfId="0" applyNumberFormat="1" applyFont="1" applyFill="1" applyBorder="1" applyAlignment="1">
      <alignment horizontal="right" vertical="center"/>
    </xf>
    <xf numFmtId="0" fontId="5" fillId="13" borderId="0" xfId="0" applyFont="1" applyFill="1" applyAlignment="1"/>
    <xf numFmtId="0" fontId="5" fillId="13" borderId="0" xfId="0" applyFont="1" applyFill="1" applyAlignment="1">
      <alignment vertical="top"/>
    </xf>
    <xf numFmtId="0" fontId="31" fillId="13" borderId="44" xfId="0" applyFont="1" applyFill="1" applyBorder="1" applyAlignment="1">
      <alignment horizontal="center" vertical="center"/>
    </xf>
    <xf numFmtId="4" fontId="3" fillId="11" borderId="88" xfId="0" applyNumberFormat="1" applyFont="1" applyFill="1" applyBorder="1" applyAlignment="1">
      <alignment horizontal="center" vertical="center" wrapText="1"/>
    </xf>
    <xf numFmtId="4" fontId="23" fillId="4" borderId="39" xfId="0" applyNumberFormat="1" applyFont="1" applyFill="1" applyBorder="1" applyAlignment="1">
      <alignment horizontal="right" vertical="center"/>
    </xf>
    <xf numFmtId="4" fontId="23" fillId="4" borderId="39" xfId="3" applyNumberFormat="1" applyFont="1" applyFill="1" applyBorder="1" applyAlignment="1">
      <alignment horizontal="right" vertical="center" wrapText="1"/>
    </xf>
    <xf numFmtId="4" fontId="1" fillId="11" borderId="44" xfId="0" applyNumberFormat="1" applyFont="1" applyFill="1" applyBorder="1" applyAlignment="1">
      <alignment vertical="center" wrapText="1"/>
    </xf>
    <xf numFmtId="4" fontId="23" fillId="4" borderId="10" xfId="0" applyNumberFormat="1" applyFont="1" applyFill="1" applyBorder="1" applyAlignment="1">
      <alignment horizontal="right" vertical="center"/>
    </xf>
    <xf numFmtId="4" fontId="1" fillId="8" borderId="44" xfId="0" applyNumberFormat="1" applyFont="1" applyFill="1" applyBorder="1" applyAlignment="1">
      <alignment horizontal="right" vertical="center"/>
    </xf>
    <xf numFmtId="4" fontId="1" fillId="8" borderId="44" xfId="0" applyNumberFormat="1" applyFont="1" applyFill="1" applyBorder="1" applyAlignment="1">
      <alignment vertical="center"/>
    </xf>
    <xf numFmtId="4" fontId="23" fillId="4" borderId="11" xfId="0" applyNumberFormat="1" applyFont="1" applyFill="1" applyBorder="1" applyAlignment="1">
      <alignment horizontal="right" vertical="center"/>
    </xf>
    <xf numFmtId="4" fontId="22" fillId="4" borderId="8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4" fontId="22" fillId="4" borderId="39" xfId="3" applyNumberFormat="1" applyFont="1" applyFill="1" applyBorder="1" applyAlignment="1">
      <alignment horizontal="right" vertical="center" wrapText="1"/>
    </xf>
    <xf numFmtId="0" fontId="23" fillId="8" borderId="44" xfId="0" applyFont="1" applyFill="1" applyBorder="1" applyAlignment="1">
      <alignment vertical="center"/>
    </xf>
    <xf numFmtId="4" fontId="22" fillId="4" borderId="97" xfId="1" applyNumberFormat="1" applyFont="1" applyFill="1" applyBorder="1" applyAlignment="1">
      <alignment horizontal="right" vertical="center"/>
    </xf>
    <xf numFmtId="0" fontId="23" fillId="11" borderId="44" xfId="0" applyFont="1" applyFill="1" applyBorder="1" applyAlignment="1">
      <alignment vertical="center"/>
    </xf>
    <xf numFmtId="0" fontId="23" fillId="11" borderId="44" xfId="3" applyFont="1" applyFill="1" applyBorder="1" applyAlignment="1">
      <alignment vertical="center"/>
    </xf>
    <xf numFmtId="0" fontId="23" fillId="13" borderId="10" xfId="0" applyFont="1" applyFill="1" applyBorder="1" applyAlignment="1">
      <alignment horizontal="center" vertical="center"/>
    </xf>
    <xf numFmtId="0" fontId="23" fillId="13" borderId="10" xfId="3" applyFont="1" applyFill="1" applyBorder="1" applyAlignment="1">
      <alignment horizontal="center" vertical="center" wrapText="1"/>
    </xf>
    <xf numFmtId="2" fontId="23" fillId="13" borderId="12" xfId="3" applyNumberFormat="1" applyFont="1" applyFill="1" applyBorder="1" applyAlignment="1">
      <alignment horizontal="center" vertical="center" wrapText="1"/>
    </xf>
    <xf numFmtId="166" fontId="31" fillId="13" borderId="12" xfId="3" applyNumberFormat="1" applyFont="1" applyFill="1" applyBorder="1" applyAlignment="1">
      <alignment horizontal="center" vertical="center" wrapText="1"/>
    </xf>
    <xf numFmtId="4" fontId="3" fillId="13" borderId="100" xfId="0" applyNumberFormat="1" applyFont="1" applyFill="1" applyBorder="1" applyAlignment="1">
      <alignment horizontal="right" vertical="center"/>
    </xf>
    <xf numFmtId="4" fontId="22" fillId="13" borderId="8" xfId="0" applyNumberFormat="1" applyFont="1" applyFill="1" applyBorder="1" applyAlignment="1">
      <alignment horizontal="right" vertical="center"/>
    </xf>
    <xf numFmtId="0" fontId="31" fillId="13" borderId="40" xfId="0" applyFont="1" applyFill="1" applyBorder="1" applyAlignment="1">
      <alignment horizontal="center" vertical="center"/>
    </xf>
    <xf numFmtId="0" fontId="22" fillId="13" borderId="40" xfId="0" applyFont="1" applyFill="1" applyBorder="1" applyAlignment="1">
      <alignment horizontal="center" vertical="center" wrapText="1"/>
    </xf>
    <xf numFmtId="49" fontId="23" fillId="13" borderId="44" xfId="3" applyNumberFormat="1" applyFont="1" applyFill="1" applyBorder="1" applyAlignment="1">
      <alignment horizontal="center" vertical="center" wrapText="1"/>
    </xf>
    <xf numFmtId="0" fontId="31" fillId="13" borderId="39" xfId="3" applyFont="1" applyFill="1" applyBorder="1" applyAlignment="1">
      <alignment horizontal="center" vertical="center" wrapText="1"/>
    </xf>
    <xf numFmtId="0" fontId="24" fillId="13" borderId="41" xfId="0" applyFont="1" applyFill="1" applyBorder="1" applyAlignment="1">
      <alignment horizontal="center" vertical="top" wrapText="1"/>
    </xf>
    <xf numFmtId="4" fontId="22" fillId="13" borderId="10" xfId="0" applyNumberFormat="1" applyFont="1" applyFill="1" applyBorder="1" applyAlignment="1">
      <alignment horizontal="right" vertical="center"/>
    </xf>
    <xf numFmtId="0" fontId="24" fillId="13" borderId="40" xfId="0" applyFont="1" applyFill="1" applyBorder="1" applyAlignment="1">
      <alignment horizontal="center" vertical="center" wrapText="1"/>
    </xf>
    <xf numFmtId="49" fontId="23" fillId="13" borderId="39" xfId="3" applyNumberFormat="1" applyFont="1" applyFill="1" applyBorder="1" applyAlignment="1">
      <alignment horizontal="center" vertical="center" wrapText="1"/>
    </xf>
    <xf numFmtId="2" fontId="23" fillId="13" borderId="40" xfId="3" applyNumberFormat="1" applyFont="1" applyFill="1" applyBorder="1" applyAlignment="1">
      <alignment horizontal="center" vertical="center" wrapText="1"/>
    </xf>
    <xf numFmtId="166" fontId="31" fillId="13" borderId="40" xfId="3" applyNumberFormat="1" applyFont="1" applyFill="1" applyBorder="1" applyAlignment="1">
      <alignment horizontal="center" vertical="center" wrapText="1"/>
    </xf>
    <xf numFmtId="166" fontId="23" fillId="13" borderId="40" xfId="3" applyNumberFormat="1" applyFont="1" applyFill="1" applyBorder="1" applyAlignment="1">
      <alignment horizontal="center" vertical="center" wrapText="1"/>
    </xf>
    <xf numFmtId="4" fontId="22" fillId="13" borderId="39" xfId="3" applyNumberFormat="1" applyFont="1" applyFill="1" applyBorder="1" applyAlignment="1">
      <alignment horizontal="right" vertical="center" wrapText="1"/>
    </xf>
    <xf numFmtId="4" fontId="22" fillId="13" borderId="44" xfId="1" applyNumberFormat="1" applyFont="1" applyFill="1" applyBorder="1" applyAlignment="1">
      <alignment horizontal="right" vertical="center"/>
    </xf>
    <xf numFmtId="4" fontId="3" fillId="13" borderId="94" xfId="0" applyNumberFormat="1" applyFont="1" applyFill="1" applyBorder="1" applyAlignment="1">
      <alignment horizontal="right" vertical="center"/>
    </xf>
    <xf numFmtId="167" fontId="1" fillId="17" borderId="0" xfId="0" applyNumberFormat="1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24" fillId="13" borderId="44" xfId="0" applyFont="1" applyFill="1" applyBorder="1" applyAlignment="1">
      <alignment horizontal="center" vertical="top" wrapText="1"/>
    </xf>
    <xf numFmtId="0" fontId="24" fillId="13" borderId="44" xfId="0" applyFont="1" applyFill="1" applyBorder="1" applyAlignment="1">
      <alignment horizontal="center" vertical="center" wrapText="1"/>
    </xf>
    <xf numFmtId="0" fontId="22" fillId="4" borderId="44" xfId="3" applyFont="1" applyFill="1" applyBorder="1" applyAlignment="1">
      <alignment vertical="center" wrapText="1"/>
    </xf>
    <xf numFmtId="0" fontId="3" fillId="4" borderId="44" xfId="9" applyFont="1" applyFill="1" applyBorder="1"/>
    <xf numFmtId="0" fontId="3" fillId="4" borderId="78" xfId="9" applyFont="1" applyFill="1" applyBorder="1" applyAlignment="1">
      <alignment horizontal="center"/>
    </xf>
    <xf numFmtId="10" fontId="3" fillId="4" borderId="44" xfId="7" applyNumberFormat="1" applyFont="1" applyFill="1" applyBorder="1" applyAlignment="1">
      <alignment horizontal="center"/>
    </xf>
    <xf numFmtId="0" fontId="1" fillId="4" borderId="0" xfId="0" applyFont="1" applyFill="1" applyAlignment="1">
      <alignment vertical="top"/>
    </xf>
    <xf numFmtId="0" fontId="3" fillId="4" borderId="44" xfId="9" applyFont="1" applyFill="1" applyBorder="1" applyAlignment="1">
      <alignment vertical="center"/>
    </xf>
    <xf numFmtId="49" fontId="10" fillId="11" borderId="98" xfId="0" applyNumberFormat="1" applyFont="1" applyFill="1" applyBorder="1" applyAlignment="1">
      <alignment vertical="top"/>
    </xf>
    <xf numFmtId="49" fontId="9" fillId="11" borderId="12" xfId="0" applyNumberFormat="1" applyFont="1" applyFill="1" applyBorder="1" applyAlignment="1">
      <alignment horizontal="center" vertical="top"/>
    </xf>
    <xf numFmtId="0" fontId="3" fillId="11" borderId="78" xfId="9" applyFont="1" applyFill="1" applyBorder="1" applyAlignment="1">
      <alignment horizontal="center"/>
    </xf>
    <xf numFmtId="10" fontId="3" fillId="11" borderId="44" xfId="7" applyNumberFormat="1" applyFont="1" applyFill="1" applyBorder="1" applyAlignment="1">
      <alignment horizontal="center"/>
    </xf>
    <xf numFmtId="0" fontId="3" fillId="11" borderId="0" xfId="0" applyFont="1" applyFill="1" applyAlignment="1">
      <alignment vertical="top"/>
    </xf>
    <xf numFmtId="0" fontId="1" fillId="11" borderId="0" xfId="0" applyFont="1" applyFill="1" applyAlignment="1">
      <alignment vertical="top"/>
    </xf>
    <xf numFmtId="10" fontId="5" fillId="11" borderId="0" xfId="0" applyNumberFormat="1" applyFont="1" applyFill="1" applyAlignment="1">
      <alignment vertical="top"/>
    </xf>
    <xf numFmtId="0" fontId="22" fillId="8" borderId="40" xfId="3" applyFont="1" applyFill="1" applyBorder="1" applyAlignment="1">
      <alignment horizontal="center" vertical="center" wrapText="1"/>
    </xf>
    <xf numFmtId="0" fontId="30" fillId="4" borderId="97" xfId="0" applyFont="1" applyFill="1" applyBorder="1" applyAlignment="1">
      <alignment horizontal="left" vertical="center" wrapText="1"/>
    </xf>
    <xf numFmtId="4" fontId="22" fillId="4" borderId="0" xfId="0" applyNumberFormat="1" applyFont="1" applyFill="1" applyAlignment="1">
      <alignment horizontal="right" vertical="center"/>
    </xf>
    <xf numFmtId="49" fontId="23" fillId="4" borderId="0" xfId="3" applyNumberFormat="1" applyFont="1" applyFill="1" applyBorder="1" applyAlignment="1">
      <alignment horizontal="center" vertical="center" wrapText="1"/>
    </xf>
    <xf numFmtId="49" fontId="23" fillId="0" borderId="0" xfId="3" applyNumberFormat="1" applyFont="1" applyFill="1" applyBorder="1" applyAlignment="1">
      <alignment horizontal="center" vertical="center" wrapText="1"/>
    </xf>
    <xf numFmtId="166" fontId="22" fillId="4" borderId="0" xfId="3" applyNumberFormat="1" applyFont="1" applyFill="1" applyBorder="1" applyAlignment="1">
      <alignment horizontal="center" vertical="center"/>
    </xf>
    <xf numFmtId="4" fontId="22" fillId="4" borderId="0" xfId="1" applyNumberFormat="1" applyFont="1" applyFill="1" applyBorder="1" applyAlignment="1">
      <alignment horizontal="right" vertical="center"/>
    </xf>
    <xf numFmtId="4" fontId="3" fillId="4" borderId="0" xfId="0" applyNumberFormat="1" applyFont="1" applyFill="1" applyBorder="1" applyAlignment="1">
      <alignment horizontal="right" vertical="center"/>
    </xf>
    <xf numFmtId="43" fontId="3" fillId="11" borderId="89" xfId="1" applyFont="1" applyFill="1" applyBorder="1" applyAlignment="1">
      <alignment horizontal="center"/>
    </xf>
    <xf numFmtId="43" fontId="5" fillId="4" borderId="0" xfId="1" applyFont="1" applyFill="1" applyAlignment="1">
      <alignment horizontal="right" vertical="top" wrapText="1"/>
    </xf>
    <xf numFmtId="43" fontId="5" fillId="11" borderId="12" xfId="1" applyFont="1" applyFill="1" applyBorder="1" applyAlignment="1">
      <alignment horizontal="right" vertical="top" wrapText="1"/>
    </xf>
    <xf numFmtId="43" fontId="5" fillId="11" borderId="0" xfId="1" applyFont="1" applyFill="1" applyBorder="1" applyAlignment="1">
      <alignment horizontal="right" vertical="top" wrapText="1"/>
    </xf>
    <xf numFmtId="43" fontId="5" fillId="11" borderId="77" xfId="1" applyFont="1" applyFill="1" applyBorder="1" applyAlignment="1">
      <alignment horizontal="right" vertical="top" wrapText="1"/>
    </xf>
    <xf numFmtId="43" fontId="3" fillId="11" borderId="89" xfId="1" applyFont="1" applyFill="1" applyBorder="1" applyAlignment="1">
      <alignment horizontal="right"/>
    </xf>
    <xf numFmtId="43" fontId="3" fillId="0" borderId="86" xfId="1" applyFont="1" applyBorder="1" applyAlignment="1">
      <alignment horizontal="right"/>
    </xf>
    <xf numFmtId="43" fontId="3" fillId="4" borderId="0" xfId="1" applyFont="1" applyFill="1" applyAlignment="1">
      <alignment horizontal="right" vertical="top"/>
    </xf>
    <xf numFmtId="43" fontId="21" fillId="4" borderId="0" xfId="1" applyFont="1" applyFill="1" applyAlignment="1">
      <alignment horizontal="right" vertical="center" wrapText="1"/>
    </xf>
    <xf numFmtId="43" fontId="20" fillId="4" borderId="0" xfId="1" applyFont="1" applyFill="1" applyBorder="1" applyAlignment="1">
      <alignment horizontal="right" vertical="center" wrapText="1"/>
    </xf>
    <xf numFmtId="43" fontId="5" fillId="0" borderId="0" xfId="1" applyFont="1" applyAlignment="1">
      <alignment horizontal="right" vertical="top" wrapText="1"/>
    </xf>
    <xf numFmtId="43" fontId="5" fillId="4" borderId="0" xfId="1" applyFont="1" applyFill="1" applyAlignment="1">
      <alignment vertical="top"/>
    </xf>
    <xf numFmtId="43" fontId="9" fillId="11" borderId="12" xfId="1" applyFont="1" applyFill="1" applyBorder="1" applyAlignment="1">
      <alignment horizontal="right" vertical="top"/>
    </xf>
    <xf numFmtId="43" fontId="9" fillId="11" borderId="0" xfId="1" applyFont="1" applyFill="1" applyBorder="1" applyAlignment="1">
      <alignment horizontal="right" vertical="top"/>
    </xf>
    <xf numFmtId="43" fontId="5" fillId="4" borderId="0" xfId="1" applyFont="1" applyFill="1" applyAlignment="1">
      <alignment horizontal="right" vertical="top"/>
    </xf>
    <xf numFmtId="43" fontId="9" fillId="11" borderId="77" xfId="1" applyFont="1" applyFill="1" applyBorder="1" applyAlignment="1">
      <alignment horizontal="right" vertical="top"/>
    </xf>
    <xf numFmtId="43" fontId="1" fillId="0" borderId="86" xfId="1" applyBorder="1" applyAlignment="1">
      <alignment horizontal="right"/>
    </xf>
    <xf numFmtId="43" fontId="21" fillId="4" borderId="0" xfId="1" applyFont="1" applyFill="1" applyAlignment="1">
      <alignment horizontal="right" vertical="center"/>
    </xf>
    <xf numFmtId="43" fontId="20" fillId="4" borderId="0" xfId="1" applyFont="1" applyFill="1" applyBorder="1" applyAlignment="1">
      <alignment horizontal="right" vertical="center"/>
    </xf>
    <xf numFmtId="43" fontId="5" fillId="0" borderId="0" xfId="1" applyFont="1" applyAlignment="1">
      <alignment horizontal="right" vertical="top"/>
    </xf>
    <xf numFmtId="43" fontId="5" fillId="0" borderId="0" xfId="1" applyFont="1" applyFill="1" applyAlignment="1">
      <alignment vertical="top"/>
    </xf>
    <xf numFmtId="43" fontId="5" fillId="11" borderId="0" xfId="1" applyFont="1" applyFill="1" applyBorder="1" applyAlignment="1">
      <alignment horizontal="right" vertical="top"/>
    </xf>
    <xf numFmtId="43" fontId="5" fillId="11" borderId="77" xfId="1" applyFont="1" applyFill="1" applyBorder="1" applyAlignment="1">
      <alignment horizontal="right" vertical="top"/>
    </xf>
    <xf numFmtId="43" fontId="5" fillId="4" borderId="0" xfId="1" applyFont="1" applyFill="1" applyAlignment="1">
      <alignment horizontal="right" vertical="center"/>
    </xf>
    <xf numFmtId="43" fontId="5" fillId="4" borderId="0" xfId="1" applyFont="1" applyFill="1" applyAlignment="1">
      <alignment horizontal="right"/>
    </xf>
    <xf numFmtId="43" fontId="5" fillId="0" borderId="0" xfId="1" applyFont="1" applyFill="1" applyAlignment="1">
      <alignment horizontal="right" vertical="top"/>
    </xf>
    <xf numFmtId="0" fontId="22" fillId="8" borderId="40" xfId="3" applyFont="1" applyFill="1" applyBorder="1" applyAlignment="1">
      <alignment horizontal="center" vertical="center" wrapText="1"/>
    </xf>
    <xf numFmtId="0" fontId="23" fillId="13" borderId="39" xfId="0" applyFont="1" applyFill="1" applyBorder="1" applyAlignment="1">
      <alignment horizontal="center" vertical="center"/>
    </xf>
    <xf numFmtId="4" fontId="1" fillId="8" borderId="41" xfId="0" applyNumberFormat="1" applyFont="1" applyFill="1" applyBorder="1" applyAlignment="1">
      <alignment horizontal="right" vertical="center"/>
    </xf>
    <xf numFmtId="0" fontId="30" fillId="4" borderId="12" xfId="0" applyFont="1" applyFill="1" applyBorder="1" applyAlignment="1">
      <alignment horizontal="center" wrapText="1"/>
    </xf>
    <xf numFmtId="0" fontId="22" fillId="8" borderId="22" xfId="3" applyFont="1" applyFill="1" applyBorder="1" applyAlignment="1">
      <alignment horizontal="center" vertical="top" wrapText="1"/>
    </xf>
    <xf numFmtId="166" fontId="22" fillId="8" borderId="63" xfId="3" applyNumberFormat="1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/>
    </xf>
    <xf numFmtId="0" fontId="1" fillId="8" borderId="104" xfId="0" applyFont="1" applyFill="1" applyBorder="1" applyAlignment="1">
      <alignment horizontal="center" vertical="center"/>
    </xf>
    <xf numFmtId="0" fontId="23" fillId="4" borderId="78" xfId="0" applyFont="1" applyFill="1" applyBorder="1" applyAlignment="1">
      <alignment horizontal="center" vertical="center"/>
    </xf>
    <xf numFmtId="167" fontId="1" fillId="4" borderId="79" xfId="0" applyNumberFormat="1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left" wrapText="1"/>
    </xf>
    <xf numFmtId="4" fontId="23" fillId="4" borderId="44" xfId="0" applyNumberFormat="1" applyFont="1" applyFill="1" applyBorder="1" applyAlignment="1">
      <alignment horizontal="right" vertical="center"/>
    </xf>
    <xf numFmtId="167" fontId="1" fillId="4" borderId="41" xfId="0" applyNumberFormat="1" applyFont="1" applyFill="1" applyBorder="1" applyAlignment="1">
      <alignment horizontal="right" vertical="center"/>
    </xf>
    <xf numFmtId="166" fontId="23" fillId="4" borderId="79" xfId="0" applyNumberFormat="1" applyFont="1" applyFill="1" applyBorder="1" applyAlignment="1">
      <alignment horizontal="right" vertical="center"/>
    </xf>
    <xf numFmtId="4" fontId="5" fillId="5" borderId="0" xfId="0" applyNumberFormat="1" applyFont="1" applyFill="1" applyAlignment="1">
      <alignment horizontal="right" vertical="top"/>
    </xf>
    <xf numFmtId="0" fontId="23" fillId="4" borderId="40" xfId="0" applyFont="1" applyFill="1" applyBorder="1" applyAlignment="1">
      <alignment horizontal="center" vertical="center"/>
    </xf>
    <xf numFmtId="0" fontId="26" fillId="4" borderId="41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2" fontId="23" fillId="4" borderId="12" xfId="0" applyNumberFormat="1" applyFont="1" applyFill="1" applyBorder="1" applyAlignment="1">
      <alignment horizontal="center" vertical="center"/>
    </xf>
    <xf numFmtId="166" fontId="31" fillId="4" borderId="12" xfId="0" applyNumberFormat="1" applyFont="1" applyFill="1" applyBorder="1" applyAlignment="1">
      <alignment horizontal="center" vertical="center"/>
    </xf>
    <xf numFmtId="166" fontId="23" fillId="4" borderId="100" xfId="0" applyNumberFormat="1" applyFont="1" applyFill="1" applyBorder="1" applyAlignment="1">
      <alignment horizontal="center" vertical="center"/>
    </xf>
    <xf numFmtId="0" fontId="24" fillId="4" borderId="97" xfId="0" applyFont="1" applyFill="1" applyBorder="1" applyAlignment="1">
      <alignment horizontal="center" vertical="center" wrapText="1"/>
    </xf>
    <xf numFmtId="166" fontId="22" fillId="4" borderId="39" xfId="0" applyNumberFormat="1" applyFont="1" applyFill="1" applyBorder="1" applyAlignment="1">
      <alignment horizontal="right" vertical="center"/>
    </xf>
    <xf numFmtId="167" fontId="3" fillId="4" borderId="41" xfId="0" applyNumberFormat="1" applyFont="1" applyFill="1" applyBorder="1" applyAlignment="1">
      <alignment horizontal="right" vertical="center"/>
    </xf>
    <xf numFmtId="167" fontId="3" fillId="4" borderId="39" xfId="0" applyNumberFormat="1" applyFont="1" applyFill="1" applyBorder="1" applyAlignment="1">
      <alignment horizontal="center" vertical="center"/>
    </xf>
    <xf numFmtId="0" fontId="26" fillId="13" borderId="41" xfId="0" applyFont="1" applyFill="1" applyBorder="1" applyAlignment="1">
      <alignment horizontal="center" vertical="center" wrapText="1"/>
    </xf>
    <xf numFmtId="0" fontId="24" fillId="13" borderId="97" xfId="0" applyFont="1" applyFill="1" applyBorder="1" applyAlignment="1">
      <alignment horizontal="center" wrapText="1"/>
    </xf>
    <xf numFmtId="0" fontId="30" fillId="13" borderId="39" xfId="0" applyFont="1" applyFill="1" applyBorder="1" applyAlignment="1">
      <alignment horizontal="center" vertical="center" wrapText="1"/>
    </xf>
    <xf numFmtId="0" fontId="30" fillId="13" borderId="40" xfId="0" applyFont="1" applyFill="1" applyBorder="1" applyAlignment="1">
      <alignment horizontal="center" vertical="center" wrapText="1"/>
    </xf>
    <xf numFmtId="0" fontId="30" fillId="13" borderId="41" xfId="0" applyFont="1" applyFill="1" applyBorder="1" applyAlignment="1">
      <alignment horizontal="center" vertical="center" wrapText="1"/>
    </xf>
    <xf numFmtId="4" fontId="22" fillId="13" borderId="39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horizontal="center" vertical="top"/>
    </xf>
    <xf numFmtId="0" fontId="4" fillId="11" borderId="12" xfId="0" applyFont="1" applyFill="1" applyBorder="1" applyAlignment="1">
      <alignment horizontal="center" vertical="top"/>
    </xf>
    <xf numFmtId="0" fontId="4" fillId="11" borderId="0" xfId="0" applyFont="1" applyFill="1" applyBorder="1" applyAlignment="1">
      <alignment horizontal="center" vertical="top"/>
    </xf>
    <xf numFmtId="0" fontId="9" fillId="11" borderId="0" xfId="0" applyFont="1" applyFill="1" applyBorder="1" applyAlignment="1">
      <alignment horizontal="center" vertical="top"/>
    </xf>
    <xf numFmtId="0" fontId="9" fillId="11" borderId="77" xfId="0" applyFont="1" applyFill="1" applyBorder="1" applyAlignment="1">
      <alignment horizontal="center" vertical="top"/>
    </xf>
    <xf numFmtId="10" fontId="3" fillId="11" borderId="44" xfId="11" applyNumberFormat="1" applyFont="1" applyFill="1" applyBorder="1" applyAlignment="1">
      <alignment horizontal="center"/>
    </xf>
    <xf numFmtId="10" fontId="3" fillId="4" borderId="44" xfId="11" applyNumberFormat="1" applyFont="1" applyFill="1" applyBorder="1" applyAlignment="1">
      <alignment horizontal="center"/>
    </xf>
    <xf numFmtId="10" fontId="3" fillId="11" borderId="44" xfId="9" applyNumberFormat="1" applyFont="1" applyFill="1" applyBorder="1" applyAlignment="1">
      <alignment horizontal="center"/>
    </xf>
    <xf numFmtId="10" fontId="3" fillId="4" borderId="44" xfId="9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167" fontId="3" fillId="11" borderId="44" xfId="1" applyNumberFormat="1" applyFont="1" applyFill="1" applyBorder="1" applyAlignment="1">
      <alignment horizontal="right"/>
    </xf>
    <xf numFmtId="167" fontId="22" fillId="4" borderId="40" xfId="1" applyNumberFormat="1" applyFont="1" applyFill="1" applyBorder="1" applyAlignment="1">
      <alignment horizontal="right" vertical="center"/>
    </xf>
    <xf numFmtId="167" fontId="3" fillId="8" borderId="0" xfId="1" applyNumberFormat="1" applyFont="1" applyFill="1" applyAlignment="1">
      <alignment horizontal="right" vertical="top"/>
    </xf>
    <xf numFmtId="167" fontId="3" fillId="4" borderId="44" xfId="1" applyNumberFormat="1" applyFont="1" applyFill="1" applyBorder="1" applyAlignment="1">
      <alignment horizontal="right"/>
    </xf>
    <xf numFmtId="167" fontId="3" fillId="11" borderId="88" xfId="1" applyNumberFormat="1" applyFont="1" applyFill="1" applyBorder="1" applyAlignment="1">
      <alignment horizontal="right"/>
    </xf>
    <xf numFmtId="167" fontId="3" fillId="0" borderId="44" xfId="1" applyNumberFormat="1" applyFont="1" applyFill="1" applyBorder="1" applyAlignment="1">
      <alignment horizontal="right"/>
    </xf>
    <xf numFmtId="167" fontId="3" fillId="8" borderId="0" xfId="0" applyNumberFormat="1" applyFont="1" applyFill="1" applyAlignment="1">
      <alignment vertical="top"/>
    </xf>
    <xf numFmtId="167" fontId="3" fillId="11" borderId="89" xfId="1" applyNumberFormat="1" applyFont="1" applyFill="1" applyBorder="1" applyAlignment="1">
      <alignment horizontal="right"/>
    </xf>
    <xf numFmtId="0" fontId="20" fillId="11" borderId="14" xfId="0" applyFont="1" applyFill="1" applyBorder="1" applyAlignment="1">
      <alignment horizontal="left" vertical="center" wrapText="1"/>
    </xf>
    <xf numFmtId="0" fontId="20" fillId="11" borderId="0" xfId="0" applyFont="1" applyFill="1" applyBorder="1" applyAlignment="1">
      <alignment horizontal="left" vertical="center" wrapText="1"/>
    </xf>
    <xf numFmtId="0" fontId="30" fillId="4" borderId="39" xfId="0" applyFont="1" applyFill="1" applyBorder="1" applyAlignment="1">
      <alignment horizontal="center" vertical="center" wrapText="1"/>
    </xf>
    <xf numFmtId="0" fontId="30" fillId="4" borderId="40" xfId="0" applyFont="1" applyFill="1" applyBorder="1" applyAlignment="1">
      <alignment horizontal="center" vertical="center" wrapText="1"/>
    </xf>
    <xf numFmtId="0" fontId="30" fillId="4" borderId="41" xfId="0" applyFont="1" applyFill="1" applyBorder="1" applyAlignment="1">
      <alignment horizontal="center" vertical="center" wrapText="1"/>
    </xf>
    <xf numFmtId="49" fontId="18" fillId="11" borderId="14" xfId="0" applyNumberFormat="1" applyFont="1" applyFill="1" applyBorder="1" applyAlignment="1">
      <alignment horizontal="left" vertical="top" wrapText="1"/>
    </xf>
    <xf numFmtId="49" fontId="18" fillId="11" borderId="0" xfId="0" applyNumberFormat="1" applyFont="1" applyFill="1" applyBorder="1" applyAlignment="1">
      <alignment horizontal="left" vertical="top" wrapText="1"/>
    </xf>
    <xf numFmtId="49" fontId="21" fillId="11" borderId="14" xfId="0" applyNumberFormat="1" applyFont="1" applyFill="1" applyBorder="1" applyAlignment="1">
      <alignment horizontal="left" vertical="center" wrapText="1"/>
    </xf>
    <xf numFmtId="49" fontId="21" fillId="11" borderId="0" xfId="0" applyNumberFormat="1" applyFont="1" applyFill="1" applyBorder="1" applyAlignment="1">
      <alignment horizontal="left" vertical="center" wrapText="1"/>
    </xf>
    <xf numFmtId="0" fontId="21" fillId="11" borderId="14" xfId="0" applyFont="1" applyFill="1" applyBorder="1" applyAlignment="1">
      <alignment horizontal="left" vertical="center" wrapText="1"/>
    </xf>
    <xf numFmtId="0" fontId="21" fillId="11" borderId="0" xfId="0" applyFont="1" applyFill="1" applyBorder="1" applyAlignment="1">
      <alignment horizontal="left" vertical="center" wrapText="1"/>
    </xf>
    <xf numFmtId="49" fontId="21" fillId="11" borderId="14" xfId="0" applyNumberFormat="1" applyFont="1" applyFill="1" applyBorder="1" applyAlignment="1">
      <alignment horizontal="justify" vertical="top" wrapText="1"/>
    </xf>
    <xf numFmtId="0" fontId="20" fillId="11" borderId="0" xfId="0" applyFont="1" applyFill="1" applyBorder="1" applyAlignment="1">
      <alignment horizontal="justify" vertical="top"/>
    </xf>
    <xf numFmtId="166" fontId="22" fillId="4" borderId="44" xfId="3" applyNumberFormat="1" applyFont="1" applyFill="1" applyBorder="1" applyAlignment="1">
      <alignment horizontal="center" vertical="center"/>
    </xf>
    <xf numFmtId="49" fontId="24" fillId="13" borderId="39" xfId="3" applyNumberFormat="1" applyFont="1" applyFill="1" applyBorder="1" applyAlignment="1">
      <alignment horizontal="center" vertical="center"/>
    </xf>
    <xf numFmtId="49" fontId="24" fillId="13" borderId="40" xfId="3" applyNumberFormat="1" applyFont="1" applyFill="1" applyBorder="1" applyAlignment="1">
      <alignment horizontal="center" vertical="center"/>
    </xf>
    <xf numFmtId="49" fontId="24" fillId="13" borderId="41" xfId="3" applyNumberFormat="1" applyFont="1" applyFill="1" applyBorder="1" applyAlignment="1">
      <alignment horizontal="center" vertical="center"/>
    </xf>
    <xf numFmtId="0" fontId="23" fillId="13" borderId="39" xfId="0" applyFont="1" applyFill="1" applyBorder="1" applyAlignment="1">
      <alignment horizontal="center" vertical="center"/>
    </xf>
    <xf numFmtId="0" fontId="23" fillId="13" borderId="40" xfId="0" applyFont="1" applyFill="1" applyBorder="1" applyAlignment="1">
      <alignment horizontal="center" vertical="center"/>
    </xf>
    <xf numFmtId="0" fontId="23" fillId="13" borderId="39" xfId="3" applyFont="1" applyFill="1" applyBorder="1" applyAlignment="1">
      <alignment horizontal="center" vertical="center"/>
    </xf>
    <xf numFmtId="0" fontId="23" fillId="13" borderId="40" xfId="3" applyFont="1" applyFill="1" applyBorder="1" applyAlignment="1">
      <alignment horizontal="center" vertical="center"/>
    </xf>
    <xf numFmtId="49" fontId="23" fillId="13" borderId="39" xfId="3" applyNumberFormat="1" applyFont="1" applyFill="1" applyBorder="1" applyAlignment="1">
      <alignment horizontal="center" vertical="center" wrapText="1"/>
    </xf>
    <xf numFmtId="49" fontId="23" fillId="13" borderId="40" xfId="3" applyNumberFormat="1" applyFont="1" applyFill="1" applyBorder="1" applyAlignment="1">
      <alignment horizontal="center" vertical="center" wrapText="1"/>
    </xf>
    <xf numFmtId="49" fontId="23" fillId="13" borderId="41" xfId="3" applyNumberFormat="1" applyFont="1" applyFill="1" applyBorder="1" applyAlignment="1">
      <alignment horizontal="center" vertical="center" wrapText="1"/>
    </xf>
    <xf numFmtId="49" fontId="4" fillId="9" borderId="57" xfId="0" applyNumberFormat="1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>
      <alignment horizontal="justify" vertical="top" wrapText="1"/>
    </xf>
    <xf numFmtId="0" fontId="4" fillId="9" borderId="85" xfId="0" applyFont="1" applyFill="1" applyBorder="1" applyAlignment="1">
      <alignment horizontal="justify" vertical="top" wrapText="1"/>
    </xf>
    <xf numFmtId="49" fontId="4" fillId="9" borderId="57" xfId="0" applyNumberFormat="1" applyFont="1" applyFill="1" applyBorder="1" applyAlignment="1" applyProtection="1">
      <alignment horizontal="left" vertical="top" wrapText="1"/>
    </xf>
    <xf numFmtId="0" fontId="4" fillId="9" borderId="0" xfId="0" applyNumberFormat="1" applyFont="1" applyFill="1" applyBorder="1" applyAlignment="1" applyProtection="1">
      <alignment horizontal="left" vertical="top" wrapText="1"/>
    </xf>
    <xf numFmtId="0" fontId="5" fillId="9" borderId="0" xfId="0" applyNumberFormat="1" applyFont="1" applyFill="1" applyBorder="1" applyAlignment="1">
      <alignment horizontal="left" vertical="top" wrapText="1"/>
    </xf>
    <xf numFmtId="0" fontId="5" fillId="9" borderId="85" xfId="0" applyNumberFormat="1" applyFont="1" applyFill="1" applyBorder="1" applyAlignment="1">
      <alignment horizontal="left" vertical="top" wrapText="1"/>
    </xf>
    <xf numFmtId="49" fontId="4" fillId="9" borderId="95" xfId="0" applyNumberFormat="1" applyFont="1" applyFill="1" applyBorder="1" applyAlignment="1" applyProtection="1">
      <alignment horizontal="left" vertical="top"/>
    </xf>
    <xf numFmtId="49" fontId="4" fillId="9" borderId="77" xfId="0" applyNumberFormat="1" applyFont="1" applyFill="1" applyBorder="1" applyAlignment="1" applyProtection="1">
      <alignment horizontal="left" vertical="top"/>
    </xf>
    <xf numFmtId="49" fontId="4" fillId="9" borderId="96" xfId="0" applyNumberFormat="1" applyFont="1" applyFill="1" applyBorder="1" applyAlignment="1" applyProtection="1">
      <alignment horizontal="left" vertical="top"/>
    </xf>
    <xf numFmtId="0" fontId="4" fillId="9" borderId="57" xfId="0" applyNumberFormat="1" applyFont="1" applyFill="1" applyBorder="1" applyAlignment="1" applyProtection="1">
      <alignment horizontal="left" vertical="top"/>
    </xf>
    <xf numFmtId="0" fontId="4" fillId="9" borderId="0" xfId="0" applyNumberFormat="1" applyFont="1" applyFill="1" applyBorder="1" applyAlignment="1" applyProtection="1">
      <alignment horizontal="left" vertical="top"/>
    </xf>
    <xf numFmtId="0" fontId="5" fillId="9" borderId="0" xfId="0" applyNumberFormat="1" applyFont="1" applyFill="1" applyBorder="1" applyAlignment="1">
      <alignment horizontal="left" vertical="top"/>
    </xf>
    <xf numFmtId="0" fontId="5" fillId="9" borderId="85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35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top" wrapText="1"/>
    </xf>
    <xf numFmtId="0" fontId="14" fillId="2" borderId="47" xfId="0" applyFont="1" applyFill="1" applyBorder="1" applyAlignment="1" applyProtection="1">
      <alignment horizontal="center" vertical="top" wrapText="1"/>
    </xf>
    <xf numFmtId="0" fontId="14" fillId="2" borderId="48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34" xfId="0" applyFont="1" applyFill="1" applyBorder="1" applyAlignment="1" applyProtection="1">
      <alignment horizontal="center" vertical="top" wrapText="1"/>
    </xf>
    <xf numFmtId="0" fontId="4" fillId="0" borderId="5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164" fontId="5" fillId="0" borderId="54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5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6" xfId="1" applyNumberFormat="1" applyFont="1" applyFill="1" applyBorder="1" applyAlignment="1" applyProtection="1">
      <alignment horizontal="center" vertical="center" wrapText="1"/>
      <protection locked="0"/>
    </xf>
    <xf numFmtId="43" fontId="11" fillId="0" borderId="57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43" fontId="5" fillId="0" borderId="2" xfId="1" applyFont="1" applyFill="1" applyBorder="1" applyAlignment="1" applyProtection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left" vertical="center" wrapText="1"/>
    </xf>
    <xf numFmtId="0" fontId="5" fillId="0" borderId="59" xfId="0" applyFont="1" applyFill="1" applyBorder="1" applyAlignment="1" applyProtection="1">
      <alignment horizontal="left" vertical="center" wrapText="1"/>
    </xf>
    <xf numFmtId="164" fontId="5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2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34" xfId="1" applyFont="1" applyFill="1" applyBorder="1" applyAlignment="1" applyProtection="1">
      <alignment horizontal="center" vertical="center" wrapText="1"/>
    </xf>
    <xf numFmtId="43" fontId="5" fillId="0" borderId="35" xfId="1" applyFont="1" applyFill="1" applyBorder="1" applyAlignment="1" applyProtection="1">
      <alignment horizontal="center" vertical="center" wrapText="1"/>
    </xf>
    <xf numFmtId="43" fontId="5" fillId="0" borderId="36" xfId="1" applyFont="1" applyFill="1" applyBorder="1" applyAlignment="1" applyProtection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 wrapText="1"/>
    </xf>
    <xf numFmtId="43" fontId="5" fillId="0" borderId="0" xfId="1" applyFont="1" applyFill="1" applyBorder="1" applyAlignment="1" applyProtection="1">
      <alignment horizontal="center" vertical="center" wrapText="1"/>
    </xf>
    <xf numFmtId="43" fontId="5" fillId="0" borderId="45" xfId="1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6" fillId="2" borderId="63" xfId="0" applyFont="1" applyFill="1" applyBorder="1" applyAlignment="1" applyProtection="1">
      <alignment horizontal="center" vertical="center" wrapText="1"/>
    </xf>
    <xf numFmtId="164" fontId="6" fillId="2" borderId="7" xfId="1" applyNumberFormat="1" applyFont="1" applyFill="1" applyBorder="1" applyAlignment="1" applyProtection="1">
      <alignment horizontal="center" vertical="center" wrapText="1"/>
    </xf>
    <xf numFmtId="164" fontId="6" fillId="2" borderId="6" xfId="1" applyNumberFormat="1" applyFont="1" applyFill="1" applyBorder="1" applyAlignment="1" applyProtection="1">
      <alignment horizontal="center" vertical="center" wrapText="1"/>
    </xf>
    <xf numFmtId="164" fontId="6" fillId="2" borderId="42" xfId="1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45" xfId="0" applyFont="1" applyBorder="1" applyAlignment="1" applyProtection="1">
      <alignment horizontal="center" vertical="top" wrapText="1"/>
    </xf>
    <xf numFmtId="0" fontId="4" fillId="0" borderId="64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164" fontId="5" fillId="0" borderId="65" xfId="1" applyNumberFormat="1" applyFont="1" applyFill="1" applyBorder="1" applyAlignment="1" applyProtection="1">
      <alignment horizontal="center" vertical="center" wrapText="1"/>
    </xf>
    <xf numFmtId="164" fontId="5" fillId="0" borderId="66" xfId="1" applyNumberFormat="1" applyFont="1" applyFill="1" applyBorder="1" applyAlignment="1" applyProtection="1">
      <alignment horizontal="center" vertical="center" wrapText="1"/>
    </xf>
    <xf numFmtId="164" fontId="5" fillId="0" borderId="67" xfId="1" applyNumberFormat="1" applyFont="1" applyFill="1" applyBorder="1" applyAlignment="1" applyProtection="1">
      <alignment horizontal="center" vertical="center" wrapText="1"/>
    </xf>
    <xf numFmtId="0" fontId="5" fillId="2" borderId="58" xfId="0" applyFont="1" applyFill="1" applyBorder="1" applyAlignment="1" applyProtection="1">
      <alignment horizontal="center" vertical="top" wrapText="1"/>
    </xf>
    <xf numFmtId="0" fontId="5" fillId="2" borderId="59" xfId="0" applyFont="1" applyFill="1" applyBorder="1" applyAlignment="1" applyProtection="1">
      <alignment horizontal="center" vertical="top" wrapText="1"/>
    </xf>
    <xf numFmtId="0" fontId="5" fillId="2" borderId="46" xfId="0" applyFont="1" applyFill="1" applyBorder="1" applyAlignment="1" applyProtection="1">
      <alignment horizontal="center" vertical="top" wrapText="1"/>
    </xf>
    <xf numFmtId="0" fontId="5" fillId="2" borderId="47" xfId="0" applyFont="1" applyFill="1" applyBorder="1" applyAlignment="1" applyProtection="1">
      <alignment horizontal="center" vertical="top" wrapText="1"/>
    </xf>
    <xf numFmtId="0" fontId="5" fillId="2" borderId="48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43" fontId="5" fillId="0" borderId="35" xfId="1" applyNumberFormat="1" applyFont="1" applyFill="1" applyBorder="1" applyAlignment="1" applyProtection="1">
      <alignment horizontal="center" vertical="center" wrapText="1"/>
    </xf>
    <xf numFmtId="43" fontId="5" fillId="0" borderId="68" xfId="1" applyNumberFormat="1" applyFont="1" applyFill="1" applyBorder="1" applyAlignment="1" applyProtection="1">
      <alignment horizontal="center" vertical="center" wrapText="1"/>
    </xf>
    <xf numFmtId="43" fontId="11" fillId="0" borderId="69" xfId="1" applyNumberFormat="1" applyFont="1" applyFill="1" applyBorder="1" applyAlignment="1" applyProtection="1">
      <alignment horizontal="center" vertical="center" wrapText="1"/>
    </xf>
    <xf numFmtId="43" fontId="11" fillId="0" borderId="70" xfId="1" applyNumberFormat="1" applyFont="1" applyFill="1" applyBorder="1" applyAlignment="1" applyProtection="1">
      <alignment horizontal="center" vertical="center" wrapText="1"/>
    </xf>
    <xf numFmtId="0" fontId="15" fillId="0" borderId="71" xfId="0" applyFont="1" applyBorder="1" applyAlignment="1" applyProtection="1">
      <alignment horizontal="center" vertical="top"/>
    </xf>
    <xf numFmtId="0" fontId="15" fillId="0" borderId="72" xfId="0" applyFont="1" applyBorder="1" applyAlignment="1" applyProtection="1">
      <alignment horizontal="center" vertical="top"/>
    </xf>
    <xf numFmtId="0" fontId="15" fillId="0" borderId="92" xfId="0" applyFont="1" applyFill="1" applyBorder="1" applyAlignment="1" applyProtection="1">
      <alignment horizontal="center" vertical="top"/>
      <protection locked="0"/>
    </xf>
    <xf numFmtId="0" fontId="15" fillId="0" borderId="59" xfId="0" applyFont="1" applyFill="1" applyBorder="1" applyAlignment="1" applyProtection="1">
      <alignment horizontal="center" vertical="top"/>
      <protection locked="0"/>
    </xf>
    <xf numFmtId="0" fontId="15" fillId="0" borderId="87" xfId="0" applyFont="1" applyFill="1" applyBorder="1" applyAlignment="1" applyProtection="1">
      <alignment horizontal="center" vertical="top"/>
      <protection locked="0"/>
    </xf>
    <xf numFmtId="0" fontId="15" fillId="0" borderId="4" xfId="0" applyFont="1" applyBorder="1" applyAlignment="1" applyProtection="1">
      <alignment horizontal="center" vertical="top"/>
    </xf>
    <xf numFmtId="0" fontId="15" fillId="0" borderId="5" xfId="0" applyFont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34" xfId="0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45" xfId="0" applyFont="1" applyFill="1" applyBorder="1" applyAlignment="1" applyProtection="1">
      <alignment horizontal="center" vertical="top"/>
    </xf>
    <xf numFmtId="0" fontId="14" fillId="0" borderId="14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45" xfId="0" applyFont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45" xfId="0" applyFont="1" applyFill="1" applyBorder="1" applyAlignment="1" applyProtection="1">
      <alignment horizontal="center" vertical="top" wrapText="1"/>
    </xf>
    <xf numFmtId="0" fontId="5" fillId="5" borderId="0" xfId="0" applyFont="1" applyFill="1" applyBorder="1" applyAlignment="1" applyProtection="1">
      <alignment horizontal="center" vertical="top"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16" fillId="0" borderId="1" xfId="0" applyFont="1" applyFill="1" applyBorder="1" applyAlignment="1" applyProtection="1">
      <alignment horizontal="center" vertical="top"/>
      <protection locked="0"/>
    </xf>
    <xf numFmtId="14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34" xfId="0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Border="1" applyAlignment="1" applyProtection="1">
      <alignment horizontal="center" vertical="top"/>
    </xf>
    <xf numFmtId="0" fontId="15" fillId="0" borderId="35" xfId="0" applyFont="1" applyBorder="1" applyAlignment="1" applyProtection="1">
      <alignment horizontal="center" vertical="top"/>
    </xf>
    <xf numFmtId="0" fontId="15" fillId="0" borderId="36" xfId="0" applyFont="1" applyBorder="1" applyAlignment="1" applyProtection="1">
      <alignment horizontal="center" vertical="top"/>
    </xf>
    <xf numFmtId="0" fontId="3" fillId="11" borderId="7" xfId="9" applyFont="1" applyFill="1" applyBorder="1" applyAlignment="1">
      <alignment horizontal="center"/>
    </xf>
    <xf numFmtId="0" fontId="3" fillId="11" borderId="42" xfId="9" applyFont="1" applyFill="1" applyBorder="1" applyAlignment="1">
      <alignment horizontal="center"/>
    </xf>
    <xf numFmtId="49" fontId="4" fillId="11" borderId="57" xfId="0" applyNumberFormat="1" applyFont="1" applyFill="1" applyBorder="1" applyAlignment="1">
      <alignment horizontal="left" vertical="top" wrapText="1"/>
    </xf>
    <xf numFmtId="49" fontId="4" fillId="11" borderId="0" xfId="0" applyNumberFormat="1" applyFont="1" applyFill="1" applyBorder="1" applyAlignment="1">
      <alignment horizontal="left" vertical="top" wrapText="1"/>
    </xf>
    <xf numFmtId="49" fontId="23" fillId="4" borderId="57" xfId="3" applyNumberFormat="1" applyFont="1" applyFill="1" applyBorder="1" applyAlignment="1">
      <alignment horizontal="center" vertical="top" wrapText="1"/>
    </xf>
    <xf numFmtId="49" fontId="23" fillId="4" borderId="0" xfId="3" applyNumberFormat="1" applyFont="1" applyFill="1" applyBorder="1" applyAlignment="1">
      <alignment horizontal="center" vertical="top" wrapText="1"/>
    </xf>
    <xf numFmtId="49" fontId="21" fillId="6" borderId="57" xfId="0" applyNumberFormat="1" applyFont="1" applyFill="1" applyBorder="1" applyAlignment="1">
      <alignment horizontal="left" vertical="top" wrapText="1"/>
    </xf>
    <xf numFmtId="0" fontId="21" fillId="6" borderId="0" xfId="0" applyNumberFormat="1" applyFont="1" applyFill="1" applyBorder="1" applyAlignment="1">
      <alignment horizontal="left" vertical="top" wrapText="1"/>
    </xf>
    <xf numFmtId="0" fontId="13" fillId="4" borderId="14" xfId="0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horizontal="center" vertical="top" wrapText="1"/>
    </xf>
    <xf numFmtId="0" fontId="15" fillId="0" borderId="35" xfId="0" applyNumberFormat="1" applyFont="1" applyBorder="1" applyAlignment="1" applyProtection="1">
      <alignment horizontal="center" vertical="top"/>
    </xf>
    <xf numFmtId="0" fontId="15" fillId="0" borderId="36" xfId="0" applyNumberFormat="1" applyFont="1" applyBorder="1" applyAlignment="1" applyProtection="1">
      <alignment horizontal="center" vertical="top"/>
    </xf>
    <xf numFmtId="0" fontId="25" fillId="4" borderId="14" xfId="0" applyFont="1" applyFill="1" applyBorder="1" applyAlignment="1" applyProtection="1">
      <alignment horizontal="center" vertical="top" wrapText="1"/>
    </xf>
    <xf numFmtId="0" fontId="25" fillId="4" borderId="0" xfId="0" applyFont="1" applyFill="1" applyBorder="1" applyAlignment="1" applyProtection="1">
      <alignment horizontal="center" vertical="top" wrapText="1"/>
    </xf>
    <xf numFmtId="0" fontId="25" fillId="4" borderId="45" xfId="0" applyFont="1" applyFill="1" applyBorder="1" applyAlignment="1" applyProtection="1">
      <alignment horizontal="center" vertical="top" wrapText="1"/>
    </xf>
    <xf numFmtId="0" fontId="15" fillId="12" borderId="92" xfId="0" applyFont="1" applyFill="1" applyBorder="1" applyAlignment="1" applyProtection="1">
      <alignment horizontal="center" vertical="top"/>
      <protection locked="0"/>
    </xf>
    <xf numFmtId="0" fontId="15" fillId="12" borderId="59" xfId="0" applyFont="1" applyFill="1" applyBorder="1" applyAlignment="1" applyProtection="1">
      <alignment horizontal="center" vertical="top"/>
      <protection locked="0"/>
    </xf>
    <xf numFmtId="0" fontId="15" fillId="12" borderId="87" xfId="0" applyFont="1" applyFill="1" applyBorder="1" applyAlignment="1" applyProtection="1">
      <alignment horizontal="center" vertical="top"/>
      <protection locked="0"/>
    </xf>
    <xf numFmtId="0" fontId="21" fillId="6" borderId="57" xfId="0" applyNumberFormat="1" applyFont="1" applyFill="1" applyBorder="1" applyAlignment="1">
      <alignment horizontal="left" vertical="top" wrapText="1"/>
    </xf>
    <xf numFmtId="0" fontId="21" fillId="6" borderId="85" xfId="0" applyNumberFormat="1" applyFont="1" applyFill="1" applyBorder="1" applyAlignment="1">
      <alignment horizontal="left" vertical="top" wrapText="1"/>
    </xf>
    <xf numFmtId="14" fontId="15" fillId="0" borderId="34" xfId="0" applyNumberFormat="1" applyFont="1" applyFill="1" applyBorder="1" applyAlignment="1" applyProtection="1">
      <alignment horizontal="center" vertical="top"/>
      <protection locked="0"/>
    </xf>
    <xf numFmtId="0" fontId="26" fillId="0" borderId="25" xfId="0" applyFont="1" applyFill="1" applyBorder="1" applyAlignment="1">
      <alignment horizontal="left" vertical="center" wrapText="1"/>
    </xf>
    <xf numFmtId="0" fontId="26" fillId="0" borderId="82" xfId="0" applyFont="1" applyFill="1" applyBorder="1" applyAlignment="1">
      <alignment horizontal="left" vertical="center" wrapText="1"/>
    </xf>
    <xf numFmtId="0" fontId="26" fillId="0" borderId="83" xfId="0" applyFont="1" applyFill="1" applyBorder="1" applyAlignment="1">
      <alignment horizontal="left" vertical="center" wrapText="1"/>
    </xf>
    <xf numFmtId="49" fontId="21" fillId="6" borderId="0" xfId="0" applyNumberFormat="1" applyFont="1" applyFill="1" applyBorder="1" applyAlignment="1">
      <alignment horizontal="left" vertical="top" wrapText="1"/>
    </xf>
    <xf numFmtId="49" fontId="21" fillId="6" borderId="85" xfId="0" applyNumberFormat="1" applyFont="1" applyFill="1" applyBorder="1" applyAlignment="1">
      <alignment horizontal="left" vertical="top" wrapText="1"/>
    </xf>
    <xf numFmtId="49" fontId="4" fillId="6" borderId="57" xfId="0" applyNumberFormat="1" applyFont="1" applyFill="1" applyBorder="1" applyAlignment="1" applyProtection="1">
      <alignment horizontal="left" vertical="top"/>
    </xf>
    <xf numFmtId="49" fontId="4" fillId="6" borderId="0" xfId="0" applyNumberFormat="1" applyFont="1" applyFill="1" applyBorder="1" applyAlignment="1" applyProtection="1">
      <alignment horizontal="left" vertical="top"/>
    </xf>
    <xf numFmtId="49" fontId="4" fillId="6" borderId="85" xfId="0" applyNumberFormat="1" applyFont="1" applyFill="1" applyBorder="1" applyAlignment="1" applyProtection="1">
      <alignment horizontal="left" vertical="top"/>
    </xf>
    <xf numFmtId="49" fontId="3" fillId="6" borderId="7" xfId="0" applyNumberFormat="1" applyFont="1" applyFill="1" applyBorder="1" applyAlignment="1" applyProtection="1">
      <alignment horizontal="center" vertical="center" wrapText="1"/>
    </xf>
    <xf numFmtId="49" fontId="3" fillId="6" borderId="6" xfId="0" applyNumberFormat="1" applyFont="1" applyFill="1" applyBorder="1" applyAlignment="1" applyProtection="1">
      <alignment horizontal="center" vertical="center" wrapText="1"/>
    </xf>
    <xf numFmtId="49" fontId="3" fillId="6" borderId="42" xfId="0" applyNumberFormat="1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63" xfId="0" applyFont="1" applyFill="1" applyBorder="1" applyAlignment="1">
      <alignment horizontal="left" vertical="center" wrapText="1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73" xfId="0" applyBorder="1" applyAlignment="1" applyProtection="1">
      <alignment horizontal="left" vertical="center"/>
      <protection hidden="1"/>
    </xf>
    <xf numFmtId="0" fontId="0" fillId="0" borderId="74" xfId="0" applyBorder="1" applyAlignment="1" applyProtection="1">
      <alignment horizontal="left" vertical="center"/>
      <protection hidden="1"/>
    </xf>
    <xf numFmtId="43" fontId="0" fillId="0" borderId="75" xfId="1" applyFont="1" applyBorder="1" applyAlignment="1">
      <alignment horizontal="center"/>
    </xf>
    <xf numFmtId="43" fontId="0" fillId="0" borderId="43" xfId="1" applyFont="1" applyBorder="1" applyAlignment="1">
      <alignment horizontal="center"/>
    </xf>
    <xf numFmtId="43" fontId="0" fillId="0" borderId="43" xfId="1" applyFont="1" applyBorder="1" applyAlignment="1"/>
    <xf numFmtId="43" fontId="0" fillId="0" borderId="76" xfId="1" applyFont="1" applyBorder="1" applyAlignment="1"/>
    <xf numFmtId="0" fontId="4" fillId="0" borderId="77" xfId="0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73" xfId="0" applyFont="1" applyFill="1" applyBorder="1" applyAlignment="1" applyProtection="1">
      <alignment horizontal="left" vertical="center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63" xfId="0" applyBorder="1" applyAlignment="1" applyProtection="1">
      <alignment horizontal="left" vertical="center"/>
      <protection hidden="1"/>
    </xf>
    <xf numFmtId="43" fontId="0" fillId="0" borderId="78" xfId="1" applyFont="1" applyBorder="1" applyAlignment="1">
      <alignment horizontal="center"/>
    </xf>
    <xf numFmtId="43" fontId="0" fillId="0" borderId="44" xfId="1" applyFont="1" applyBorder="1" applyAlignment="1">
      <alignment horizontal="center"/>
    </xf>
    <xf numFmtId="43" fontId="0" fillId="0" borderId="44" xfId="1" applyFont="1" applyBorder="1" applyAlignment="1"/>
    <xf numFmtId="43" fontId="0" fillId="0" borderId="79" xfId="1" applyFont="1" applyBorder="1" applyAlignment="1"/>
    <xf numFmtId="0" fontId="4" fillId="2" borderId="15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43" fontId="0" fillId="0" borderId="80" xfId="1" applyFont="1" applyBorder="1" applyAlignment="1"/>
    <xf numFmtId="43" fontId="0" fillId="0" borderId="81" xfId="1" applyFont="1" applyBorder="1" applyAlignment="1"/>
    <xf numFmtId="0" fontId="0" fillId="0" borderId="19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82" xfId="0" applyBorder="1" applyAlignment="1" applyProtection="1">
      <alignment horizontal="left" vertical="center"/>
      <protection hidden="1"/>
    </xf>
    <xf numFmtId="0" fontId="0" fillId="0" borderId="83" xfId="0" applyBorder="1" applyAlignment="1" applyProtection="1">
      <alignment horizontal="left" vertical="center"/>
      <protection hidden="1"/>
    </xf>
    <xf numFmtId="43" fontId="0" fillId="0" borderId="84" xfId="1" applyFont="1" applyBorder="1" applyAlignment="1">
      <alignment horizontal="center"/>
    </xf>
    <xf numFmtId="43" fontId="0" fillId="0" borderId="80" xfId="1" applyFont="1" applyBorder="1" applyAlignment="1">
      <alignment horizontal="center"/>
    </xf>
    <xf numFmtId="0" fontId="4" fillId="0" borderId="0" xfId="0" applyFont="1" applyAlignment="1">
      <alignment vertical="top"/>
    </xf>
    <xf numFmtId="0" fontId="22" fillId="4" borderId="15" xfId="0" applyFont="1" applyFill="1" applyBorder="1" applyAlignment="1"/>
    <xf numFmtId="166" fontId="20" fillId="4" borderId="49" xfId="0" applyNumberFormat="1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  <xf numFmtId="2" fontId="20" fillId="4" borderId="50" xfId="0" applyNumberFormat="1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 vertical="center"/>
    </xf>
    <xf numFmtId="166" fontId="20" fillId="4" borderId="8" xfId="0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2" fontId="21" fillId="4" borderId="52" xfId="0" applyNumberFormat="1" applyFont="1" applyFill="1" applyBorder="1" applyAlignment="1">
      <alignment horizontal="center" vertical="center"/>
    </xf>
  </cellXfs>
  <cellStyles count="12">
    <cellStyle name="Moeda" xfId="2" builtinId="4"/>
    <cellStyle name="Normal" xfId="0" builtinId="0"/>
    <cellStyle name="Normal 11 2" xfId="8"/>
    <cellStyle name="Normal 16 2" xfId="4"/>
    <cellStyle name="Normal 2" xfId="9"/>
    <cellStyle name="Normal_Planilha de Preços Unitários 2000-2001" xfId="3"/>
    <cellStyle name="Porcentagem" xfId="7" builtinId="5"/>
    <cellStyle name="Porcentagem 2" xfId="11"/>
    <cellStyle name="Porcentagem 3" xfId="5"/>
    <cellStyle name="Vírgula" xfId="1" builtinId="3"/>
    <cellStyle name="Vírgula 2" xfId="6"/>
    <cellStyle name="Vírgula 2 2" xfId="10"/>
  </cellStyles>
  <dxfs count="23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strike val="0"/>
        <condense val="0"/>
        <extend val="0"/>
        <color indexed="16"/>
      </font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Plan4!$B$17" fmlaRange="Plan4!$C$19:$C$24" noThreeD="1" sel="1" val="0"/>
</file>

<file path=xl/ctrlProps/ctrlProp2.xml><?xml version="1.0" encoding="utf-8"?>
<formControlPr xmlns="http://schemas.microsoft.com/office/spreadsheetml/2009/9/main" objectType="Drop" dropLines="2" dropStyle="combo" dx="22" fmlaLink="Plan4!$B$26" fmlaRange="Plan4!$C$28:$I$2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345113</xdr:colOff>
      <xdr:row>0</xdr:row>
      <xdr:rowOff>143535</xdr:rowOff>
    </xdr:from>
    <xdr:to>
      <xdr:col>7</xdr:col>
      <xdr:colOff>123824</xdr:colOff>
      <xdr:row>0</xdr:row>
      <xdr:rowOff>971550</xdr:rowOff>
    </xdr:to>
    <xdr:grpSp>
      <xdr:nvGrpSpPr>
        <xdr:cNvPr id="11" name="Group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pSpPr>
          <a:grpSpLocks noChangeAspect="1"/>
        </xdr:cNvGrpSpPr>
      </xdr:nvGrpSpPr>
      <xdr:grpSpPr bwMode="auto">
        <a:xfrm>
          <a:off x="345113" y="143535"/>
          <a:ext cx="9119561" cy="828015"/>
          <a:chOff x="-154" y="-569"/>
          <a:chExt cx="749" cy="164"/>
        </a:xfrm>
      </xdr:grpSpPr>
      <xdr:pic>
        <xdr:nvPicPr>
          <xdr:cNvPr id="12" name="Picture 2" descr="BRASÃO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 Box 3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Educação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41413</xdr:colOff>
      <xdr:row>20</xdr:row>
      <xdr:rowOff>140339</xdr:rowOff>
    </xdr:from>
    <xdr:to>
      <xdr:col>18</xdr:col>
      <xdr:colOff>352010</xdr:colOff>
      <xdr:row>22</xdr:row>
      <xdr:rowOff>217714</xdr:rowOff>
    </xdr:to>
    <xdr:pic>
      <xdr:nvPicPr>
        <xdr:cNvPr id="11273" name="Picture 2">
          <a:extLst>
            <a:ext uri="{FF2B5EF4-FFF2-40B4-BE49-F238E27FC236}">
              <a16:creationId xmlns:a16="http://schemas.microsoft.com/office/drawing/2014/main" xmlns="" id="{00000000-0008-0000-01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9478" y="8091643"/>
          <a:ext cx="2596597" cy="83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100854</xdr:colOff>
      <xdr:row>0</xdr:row>
      <xdr:rowOff>100854</xdr:rowOff>
    </xdr:from>
    <xdr:to>
      <xdr:col>12</xdr:col>
      <xdr:colOff>248186</xdr:colOff>
      <xdr:row>0</xdr:row>
      <xdr:rowOff>928869</xdr:rowOff>
    </xdr:to>
    <xdr:grpSp>
      <xdr:nvGrpSpPr>
        <xdr:cNvPr id="14" name="Group 1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pSpPr>
          <a:grpSpLocks noChangeAspect="1"/>
        </xdr:cNvGrpSpPr>
      </xdr:nvGrpSpPr>
      <xdr:grpSpPr bwMode="auto">
        <a:xfrm>
          <a:off x="100854" y="100854"/>
          <a:ext cx="6615865" cy="828015"/>
          <a:chOff x="-154" y="-569"/>
          <a:chExt cx="749" cy="164"/>
        </a:xfrm>
      </xdr:grpSpPr>
      <xdr:pic>
        <xdr:nvPicPr>
          <xdr:cNvPr id="15" name="Picture 2" descr="BRASÃO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Text Box 3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Educação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8</xdr:row>
          <xdr:rowOff>19050</xdr:rowOff>
        </xdr:from>
        <xdr:to>
          <xdr:col>20</xdr:col>
          <xdr:colOff>0</xdr:colOff>
          <xdr:row>9</xdr:row>
          <xdr:rowOff>38100</xdr:rowOff>
        </xdr:to>
        <xdr:sp macro="" textlink="">
          <xdr:nvSpPr>
            <xdr:cNvPr id="11265" name="Drop-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xmlns="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9</xdr:row>
          <xdr:rowOff>0</xdr:rowOff>
        </xdr:from>
        <xdr:to>
          <xdr:col>20</xdr:col>
          <xdr:colOff>0</xdr:colOff>
          <xdr:row>9</xdr:row>
          <xdr:rowOff>361950</xdr:rowOff>
        </xdr:to>
        <xdr:sp macro="" textlink="">
          <xdr:nvSpPr>
            <xdr:cNvPr id="11267" name="Drop-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xmlns="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4</xdr:col>
      <xdr:colOff>152400</xdr:colOff>
      <xdr:row>0</xdr:row>
      <xdr:rowOff>923265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pSpPr>
          <a:grpSpLocks noChangeAspect="1"/>
        </xdr:cNvGrpSpPr>
      </xdr:nvGrpSpPr>
      <xdr:grpSpPr bwMode="auto">
        <a:xfrm>
          <a:off x="85725" y="95250"/>
          <a:ext cx="6722969" cy="828015"/>
          <a:chOff x="-154" y="-569"/>
          <a:chExt cx="749" cy="164"/>
        </a:xfrm>
      </xdr:grpSpPr>
      <xdr:pic>
        <xdr:nvPicPr>
          <xdr:cNvPr id="9" name="Picture 2" descr="BRASÃO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Educação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331932</xdr:colOff>
      <xdr:row>7</xdr:row>
      <xdr:rowOff>115454</xdr:rowOff>
    </xdr:from>
    <xdr:to>
      <xdr:col>16</xdr:col>
      <xdr:colOff>317500</xdr:colOff>
      <xdr:row>53</xdr:row>
      <xdr:rowOff>185375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205" y="2208068"/>
          <a:ext cx="7028295" cy="8700148"/>
        </a:xfrm>
        <a:prstGeom prst="rect">
          <a:avLst/>
        </a:prstGeom>
      </xdr:spPr>
    </xdr:pic>
    <xdr:clientData/>
  </xdr:twoCellAnchor>
  <xdr:twoCellAnchor>
    <xdr:from>
      <xdr:col>10</xdr:col>
      <xdr:colOff>110268</xdr:colOff>
      <xdr:row>52</xdr:row>
      <xdr:rowOff>136727</xdr:rowOff>
    </xdr:from>
    <xdr:to>
      <xdr:col>11</xdr:col>
      <xdr:colOff>26487</xdr:colOff>
      <xdr:row>54</xdr:row>
      <xdr:rowOff>12902</xdr:rowOff>
    </xdr:to>
    <xdr:sp macro="" textlink="">
      <xdr:nvSpPr>
        <xdr:cNvPr id="6" name="Seta para cima 5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/>
      </xdr:nvSpPr>
      <xdr:spPr>
        <a:xfrm>
          <a:off x="5545868" y="10817427"/>
          <a:ext cx="297219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24833</xdr:colOff>
      <xdr:row>52</xdr:row>
      <xdr:rowOff>104183</xdr:rowOff>
    </xdr:from>
    <xdr:to>
      <xdr:col>8</xdr:col>
      <xdr:colOff>320108</xdr:colOff>
      <xdr:row>53</xdr:row>
      <xdr:rowOff>170858</xdr:rowOff>
    </xdr:to>
    <xdr:sp macro="" textlink="">
      <xdr:nvSpPr>
        <xdr:cNvPr id="7" name="Seta para cima 6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4698433" y="10784883"/>
          <a:ext cx="295275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342900</xdr:colOff>
      <xdr:row>0</xdr:row>
      <xdr:rowOff>38100</xdr:rowOff>
    </xdr:from>
    <xdr:to>
      <xdr:col>1</xdr:col>
      <xdr:colOff>517845</xdr:colOff>
      <xdr:row>0</xdr:row>
      <xdr:rowOff>861131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38100"/>
          <a:ext cx="755970" cy="823031"/>
        </a:xfrm>
        <a:prstGeom prst="rect">
          <a:avLst/>
        </a:prstGeom>
      </xdr:spPr>
    </xdr:pic>
    <xdr:clientData/>
  </xdr:twoCellAnchor>
  <xdr:twoCellAnchor>
    <xdr:from>
      <xdr:col>2</xdr:col>
      <xdr:colOff>346365</xdr:colOff>
      <xdr:row>0</xdr:row>
      <xdr:rowOff>158749</xdr:rowOff>
    </xdr:from>
    <xdr:to>
      <xdr:col>19</xdr:col>
      <xdr:colOff>145765</xdr:colOff>
      <xdr:row>0</xdr:row>
      <xdr:rowOff>921129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500910" y="158749"/>
          <a:ext cx="7390537" cy="7623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1">
            <a:defRPr sz="1000"/>
          </a:pPr>
          <a:r>
            <a:rPr lang="pt-BR" sz="1400" b="0" i="1" strike="noStrike">
              <a:solidFill>
                <a:srgbClr val="000000"/>
              </a:solidFill>
              <a:latin typeface="Arial"/>
              <a:cs typeface="Arial"/>
            </a:rPr>
            <a:t>Estado do Rio Grande do Sul</a:t>
          </a:r>
        </a:p>
        <a:p>
          <a:pPr algn="l" rtl="1">
            <a:defRPr sz="1000"/>
          </a:pPr>
          <a:r>
            <a:rPr lang="pt-BR" sz="1800" b="1" i="0" strike="noStrike">
              <a:solidFill>
                <a:srgbClr val="000000"/>
              </a:solidFill>
              <a:latin typeface="Arial"/>
              <a:cs typeface="Arial"/>
            </a:rPr>
            <a:t>PREFEITURA MUNICIPAL DE SÃO JERÔNIMO</a:t>
          </a:r>
        </a:p>
        <a:p>
          <a:pPr algn="l" rtl="1">
            <a:defRPr sz="1000"/>
          </a:pPr>
          <a:r>
            <a:rPr lang="pt-BR" sz="1200" b="0" i="1" strike="noStrike">
              <a:solidFill>
                <a:srgbClr val="000000"/>
              </a:solidFill>
              <a:latin typeface="Arial"/>
              <a:cs typeface="Arial"/>
            </a:rPr>
            <a:t>          Secretaria</a:t>
          </a:r>
          <a:r>
            <a:rPr lang="pt-BR" sz="1200" b="0" i="1" strike="noStrike" baseline="0">
              <a:solidFill>
                <a:srgbClr val="000000"/>
              </a:solidFill>
              <a:latin typeface="Arial"/>
              <a:cs typeface="Arial"/>
            </a:rPr>
            <a:t> Municipal de Educação</a:t>
          </a:r>
          <a:endParaRPr lang="pt-BR" sz="12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38100</xdr:rowOff>
    </xdr:from>
    <xdr:to>
      <xdr:col>1</xdr:col>
      <xdr:colOff>489270</xdr:colOff>
      <xdr:row>0</xdr:row>
      <xdr:rowOff>1099256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55970" cy="823031"/>
        </a:xfrm>
        <a:prstGeom prst="rect">
          <a:avLst/>
        </a:prstGeom>
      </xdr:spPr>
    </xdr:pic>
    <xdr:clientData/>
  </xdr:twoCellAnchor>
  <xdr:twoCellAnchor>
    <xdr:from>
      <xdr:col>1</xdr:col>
      <xdr:colOff>590550</xdr:colOff>
      <xdr:row>0</xdr:row>
      <xdr:rowOff>190500</xdr:rowOff>
    </xdr:from>
    <xdr:to>
      <xdr:col>4</xdr:col>
      <xdr:colOff>371475</xdr:colOff>
      <xdr:row>0</xdr:row>
      <xdr:rowOff>952880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00150" y="190500"/>
          <a:ext cx="5876925" cy="7623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1">
            <a:defRPr sz="1000"/>
          </a:pPr>
          <a:r>
            <a:rPr lang="pt-BR" sz="1400" b="0" i="1" strike="noStrike">
              <a:solidFill>
                <a:srgbClr val="000000"/>
              </a:solidFill>
              <a:latin typeface="Arial"/>
              <a:cs typeface="Arial"/>
            </a:rPr>
            <a:t>Estado do Rio Grande do Sul</a:t>
          </a:r>
        </a:p>
        <a:p>
          <a:pPr algn="l" rtl="1">
            <a:defRPr sz="1000"/>
          </a:pPr>
          <a:r>
            <a:rPr lang="pt-BR" sz="1800" b="1" i="0" strike="noStrike">
              <a:solidFill>
                <a:srgbClr val="000000"/>
              </a:solidFill>
              <a:latin typeface="Arial"/>
              <a:cs typeface="Arial"/>
            </a:rPr>
            <a:t>PREFEITURA MUNICIPAL DE SÃO JERÔNIMO</a:t>
          </a:r>
        </a:p>
        <a:p>
          <a:pPr algn="l" rtl="1">
            <a:defRPr sz="1000"/>
          </a:pPr>
          <a:r>
            <a:rPr lang="pt-BR" sz="1200" b="0" i="1" strike="noStrike">
              <a:solidFill>
                <a:srgbClr val="000000"/>
              </a:solidFill>
              <a:latin typeface="Arial"/>
              <a:cs typeface="Arial"/>
            </a:rPr>
            <a:t>          Secretaria</a:t>
          </a:r>
          <a:r>
            <a:rPr lang="pt-BR" sz="1200" b="0" i="1" strike="noStrike" baseline="0">
              <a:solidFill>
                <a:srgbClr val="000000"/>
              </a:solidFill>
              <a:latin typeface="Arial"/>
              <a:cs typeface="Arial"/>
            </a:rPr>
            <a:t> Municipal de Educação</a:t>
          </a:r>
          <a:endParaRPr lang="pt-BR" sz="12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&#231;&#227;o%20-%20PMSJ/Downloads/2017_PLANILHA%20encargos%20socia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3HH2KOB\Compartilhado\SECRETARIA\SALA%20CONSELHO\PLANILHA%20OR&#199;AMENTO%20SALA%20DO%20CONSE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- ENCARGOS MES"/>
      <sheetName val="Plan4"/>
      <sheetName val="ANEXO - ENCARGOS MES (2)"/>
    </sheetNames>
    <sheetDataSet>
      <sheetData sheetId="0"/>
      <sheetData sheetId="1">
        <row r="26">
          <cell r="B26">
            <v>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01-ORÇAMENTO"/>
      <sheetName val="ANEXO 02-BDI"/>
      <sheetName val="ANEXO 03-CRONOGRAMA"/>
      <sheetName val="ANEXO 04- ENCARGOS SOCIAIS"/>
      <sheetName val="ANEXO 05- ITENS DE RELEVÂNCIA"/>
      <sheetName val="Plan4"/>
    </sheetNames>
    <sheetDataSet>
      <sheetData sheetId="0">
        <row r="16">
          <cell r="C16" t="str">
            <v>DESCRIMINAÇÃO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view="pageBreakPreview" topLeftCell="A96" zoomScaleNormal="100" zoomScaleSheetLayoutView="100" workbookViewId="0">
      <selection activeCell="B105" sqref="B105"/>
    </sheetView>
  </sheetViews>
  <sheetFormatPr defaultColWidth="8.81640625" defaultRowHeight="15.5" x14ac:dyDescent="0.25"/>
  <cols>
    <col min="1" max="1" width="5.7265625" style="32" customWidth="1"/>
    <col min="2" max="2" width="12.54296875" style="101" bestFit="1" customWidth="1"/>
    <col min="3" max="3" width="70.54296875" style="97" customWidth="1"/>
    <col min="4" max="4" width="6.7265625" style="91" customWidth="1"/>
    <col min="5" max="5" width="9.81640625" style="88" customWidth="1"/>
    <col min="6" max="6" width="14.81640625" style="84" customWidth="1"/>
    <col min="7" max="7" width="13.54296875" style="81" customWidth="1"/>
    <col min="8" max="8" width="16.7265625" style="306" customWidth="1"/>
    <col min="9" max="9" width="17.26953125" style="285" customWidth="1"/>
    <col min="10" max="10" width="14.1796875" style="285" bestFit="1" customWidth="1"/>
    <col min="11" max="11" width="15.7265625" style="25" bestFit="1" customWidth="1"/>
    <col min="12" max="16384" width="8.81640625" style="25"/>
  </cols>
  <sheetData>
    <row r="1" spans="1:10" ht="80.150000000000006" customHeight="1" thickBot="1" x14ac:dyDescent="0.3">
      <c r="A1" s="30"/>
      <c r="B1" s="99"/>
      <c r="C1" s="95"/>
      <c r="D1" s="89"/>
      <c r="E1" s="87"/>
      <c r="F1" s="80"/>
      <c r="G1" s="80"/>
      <c r="H1" s="284"/>
    </row>
    <row r="2" spans="1:10" ht="18" x14ac:dyDescent="0.25">
      <c r="A2" s="175"/>
      <c r="B2" s="176"/>
      <c r="C2" s="177"/>
      <c r="D2" s="178"/>
      <c r="E2" s="179"/>
      <c r="F2" s="180"/>
      <c r="G2" s="180"/>
      <c r="H2" s="286"/>
      <c r="I2" s="287"/>
      <c r="J2" s="288"/>
    </row>
    <row r="3" spans="1:10" ht="18" x14ac:dyDescent="0.25">
      <c r="A3" s="508" t="s">
        <v>70</v>
      </c>
      <c r="B3" s="509"/>
      <c r="C3" s="509"/>
      <c r="D3" s="181"/>
      <c r="E3" s="182"/>
      <c r="F3" s="183"/>
      <c r="G3" s="183" t="s">
        <v>55</v>
      </c>
      <c r="H3" s="289"/>
      <c r="I3" s="290"/>
      <c r="J3" s="325"/>
    </row>
    <row r="4" spans="1:10" ht="5.15" customHeight="1" x14ac:dyDescent="0.25">
      <c r="A4" s="320"/>
      <c r="B4" s="184"/>
      <c r="C4" s="185"/>
      <c r="D4" s="186"/>
      <c r="E4" s="182"/>
      <c r="F4" s="183"/>
      <c r="G4" s="187"/>
      <c r="H4" s="291"/>
      <c r="I4" s="290"/>
      <c r="J4" s="325"/>
    </row>
    <row r="5" spans="1:10" ht="15" customHeight="1" x14ac:dyDescent="0.25">
      <c r="A5" s="512" t="s">
        <v>82</v>
      </c>
      <c r="B5" s="513"/>
      <c r="C5" s="513"/>
      <c r="D5" s="186"/>
      <c r="E5" s="182"/>
      <c r="F5" s="183"/>
      <c r="G5" s="187"/>
      <c r="H5" s="291"/>
      <c r="I5" s="290"/>
      <c r="J5" s="325"/>
    </row>
    <row r="6" spans="1:10" ht="15" customHeight="1" x14ac:dyDescent="0.25">
      <c r="A6" s="514" t="s">
        <v>108</v>
      </c>
      <c r="B6" s="515"/>
      <c r="C6" s="515"/>
      <c r="D6" s="515"/>
      <c r="E6" s="515"/>
      <c r="F6" s="515"/>
      <c r="G6" s="515"/>
      <c r="H6" s="515"/>
      <c r="I6" s="290"/>
      <c r="J6" s="325"/>
    </row>
    <row r="7" spans="1:10" ht="15" customHeight="1" x14ac:dyDescent="0.25">
      <c r="A7" s="510" t="s">
        <v>109</v>
      </c>
      <c r="B7" s="511"/>
      <c r="C7" s="511"/>
      <c r="D7" s="511"/>
      <c r="E7" s="511"/>
      <c r="F7" s="511"/>
      <c r="G7" s="511"/>
      <c r="H7" s="511"/>
      <c r="I7" s="290"/>
      <c r="J7" s="325"/>
    </row>
    <row r="8" spans="1:10" ht="15" customHeight="1" x14ac:dyDescent="0.25">
      <c r="A8" s="321"/>
      <c r="B8" s="188"/>
      <c r="C8" s="185"/>
      <c r="D8" s="186"/>
      <c r="E8" s="182"/>
      <c r="F8" s="183"/>
      <c r="G8" s="187"/>
      <c r="H8" s="291"/>
      <c r="I8" s="290"/>
      <c r="J8" s="325"/>
    </row>
    <row r="9" spans="1:10" ht="15" customHeight="1" x14ac:dyDescent="0.25">
      <c r="A9" s="322"/>
      <c r="B9" s="185"/>
      <c r="C9" s="189" t="s">
        <v>83</v>
      </c>
      <c r="D9" s="190"/>
      <c r="E9" s="190">
        <f>'ANEXO 02-BDI'!F22/100</f>
        <v>0.25</v>
      </c>
      <c r="F9" s="191"/>
      <c r="G9" s="191"/>
      <c r="H9" s="291"/>
      <c r="I9" s="290"/>
      <c r="J9" s="325"/>
    </row>
    <row r="10" spans="1:10" ht="15" customHeight="1" x14ac:dyDescent="0.25">
      <c r="A10" s="503" t="s">
        <v>44</v>
      </c>
      <c r="B10" s="504"/>
      <c r="C10" s="504"/>
      <c r="D10" s="504"/>
      <c r="E10" s="504"/>
      <c r="F10" s="504"/>
      <c r="G10" s="504"/>
      <c r="H10" s="504"/>
      <c r="I10" s="290"/>
      <c r="J10" s="325"/>
    </row>
    <row r="11" spans="1:10" ht="15" customHeight="1" x14ac:dyDescent="0.25">
      <c r="A11" s="503" t="s">
        <v>171</v>
      </c>
      <c r="B11" s="504"/>
      <c r="C11" s="504"/>
      <c r="D11" s="504"/>
      <c r="E11" s="504"/>
      <c r="F11" s="504"/>
      <c r="G11" s="504"/>
      <c r="H11" s="504"/>
      <c r="I11" s="290"/>
      <c r="J11" s="325"/>
    </row>
    <row r="12" spans="1:10" ht="15" customHeight="1" x14ac:dyDescent="0.25">
      <c r="A12" s="503" t="s">
        <v>172</v>
      </c>
      <c r="B12" s="504"/>
      <c r="C12" s="504"/>
      <c r="D12" s="504"/>
      <c r="E12" s="504"/>
      <c r="F12" s="504"/>
      <c r="G12" s="504"/>
      <c r="H12" s="504"/>
      <c r="I12" s="290"/>
      <c r="J12" s="325"/>
    </row>
    <row r="13" spans="1:10" ht="15" customHeight="1" x14ac:dyDescent="0.25">
      <c r="A13" s="503" t="s">
        <v>174</v>
      </c>
      <c r="B13" s="504"/>
      <c r="C13" s="504"/>
      <c r="D13" s="504"/>
      <c r="E13" s="504"/>
      <c r="F13" s="504"/>
      <c r="G13" s="504"/>
      <c r="H13" s="504"/>
      <c r="I13" s="290"/>
      <c r="J13" s="325"/>
    </row>
    <row r="14" spans="1:10" ht="15" customHeight="1" x14ac:dyDescent="0.25">
      <c r="A14" s="503" t="s">
        <v>86</v>
      </c>
      <c r="B14" s="504"/>
      <c r="C14" s="504"/>
      <c r="D14" s="504"/>
      <c r="E14" s="504"/>
      <c r="F14" s="504"/>
      <c r="G14" s="504"/>
      <c r="H14" s="504"/>
      <c r="I14" s="290"/>
      <c r="J14" s="325"/>
    </row>
    <row r="15" spans="1:10" ht="15" customHeight="1" thickBot="1" x14ac:dyDescent="0.3">
      <c r="A15" s="323"/>
      <c r="B15" s="192"/>
      <c r="C15" s="193"/>
      <c r="D15" s="194"/>
      <c r="E15" s="195"/>
      <c r="F15" s="196"/>
      <c r="G15" s="197"/>
      <c r="H15" s="292"/>
      <c r="I15" s="324"/>
      <c r="J15" s="326"/>
    </row>
    <row r="16" spans="1:10" s="35" customFormat="1" ht="39.5" thickBot="1" x14ac:dyDescent="0.3">
      <c r="A16" s="314" t="s">
        <v>45</v>
      </c>
      <c r="B16" s="198" t="s">
        <v>48</v>
      </c>
      <c r="C16" s="199" t="s">
        <v>49</v>
      </c>
      <c r="D16" s="327" t="s">
        <v>50</v>
      </c>
      <c r="E16" s="328" t="s">
        <v>46</v>
      </c>
      <c r="F16" s="329" t="s">
        <v>51</v>
      </c>
      <c r="G16" s="329" t="s">
        <v>52</v>
      </c>
      <c r="H16" s="283" t="s">
        <v>53</v>
      </c>
      <c r="I16" s="367" t="s">
        <v>155</v>
      </c>
      <c r="J16" s="330" t="s">
        <v>91</v>
      </c>
    </row>
    <row r="17" spans="1:11" s="35" customFormat="1" ht="12.75" customHeight="1" x14ac:dyDescent="0.25">
      <c r="A17" s="315"/>
      <c r="B17" s="172"/>
      <c r="C17" s="172" t="s">
        <v>196</v>
      </c>
      <c r="D17" s="172"/>
      <c r="E17" s="173"/>
      <c r="F17" s="174"/>
      <c r="G17" s="174"/>
      <c r="H17" s="295"/>
      <c r="I17" s="296"/>
      <c r="J17" s="311"/>
      <c r="K17" s="212"/>
    </row>
    <row r="18" spans="1:11" s="35" customFormat="1" ht="18.75" customHeight="1" x14ac:dyDescent="0.25">
      <c r="A18" s="315" t="s">
        <v>84</v>
      </c>
      <c r="B18" s="419"/>
      <c r="C18" s="419" t="s">
        <v>175</v>
      </c>
      <c r="D18" s="419"/>
      <c r="E18" s="173"/>
      <c r="F18" s="174"/>
      <c r="G18" s="174"/>
      <c r="H18" s="295"/>
      <c r="I18" s="372"/>
      <c r="J18" s="311"/>
      <c r="K18" s="252"/>
    </row>
    <row r="19" spans="1:11" s="35" customFormat="1" ht="45" customHeight="1" x14ac:dyDescent="0.25">
      <c r="A19" s="201" t="s">
        <v>125</v>
      </c>
      <c r="B19" s="219">
        <v>92775</v>
      </c>
      <c r="C19" s="222" t="s">
        <v>116</v>
      </c>
      <c r="D19" s="223" t="s">
        <v>93</v>
      </c>
      <c r="E19" s="164">
        <v>28.64</v>
      </c>
      <c r="F19" s="165">
        <v>19.190000000000001</v>
      </c>
      <c r="G19" s="166">
        <f>(F19*$E$9)+F19</f>
        <v>23.99</v>
      </c>
      <c r="H19" s="368">
        <f>E19*G19</f>
        <v>687.07</v>
      </c>
      <c r="I19" s="282">
        <f>H19*65%</f>
        <v>446.6</v>
      </c>
      <c r="J19" s="282">
        <f>H19*35%</f>
        <v>240.47</v>
      </c>
      <c r="K19" s="252"/>
    </row>
    <row r="20" spans="1:11" s="35" customFormat="1" ht="44" customHeight="1" x14ac:dyDescent="0.25">
      <c r="A20" s="201" t="s">
        <v>126</v>
      </c>
      <c r="B20" s="219">
        <v>92777</v>
      </c>
      <c r="C20" s="225" t="s">
        <v>178</v>
      </c>
      <c r="D20" s="223" t="s">
        <v>93</v>
      </c>
      <c r="E20" s="164">
        <v>47.4</v>
      </c>
      <c r="F20" s="165">
        <v>16.97</v>
      </c>
      <c r="G20" s="166">
        <f>(F20*$E$9)+F20</f>
        <v>21.21</v>
      </c>
      <c r="H20" s="368">
        <f>E20*G20</f>
        <v>1005.35</v>
      </c>
      <c r="I20" s="282">
        <f>H20*65%</f>
        <v>653.48</v>
      </c>
      <c r="J20" s="282">
        <f>H20*35%</f>
        <v>351.87</v>
      </c>
      <c r="K20" s="402"/>
    </row>
    <row r="21" spans="1:11" s="35" customFormat="1" ht="43.5" customHeight="1" x14ac:dyDescent="0.25">
      <c r="A21" s="201" t="s">
        <v>249</v>
      </c>
      <c r="B21" s="219">
        <v>94964</v>
      </c>
      <c r="C21" s="225" t="s">
        <v>115</v>
      </c>
      <c r="D21" s="223" t="s">
        <v>81</v>
      </c>
      <c r="E21" s="164">
        <v>2.25</v>
      </c>
      <c r="F21" s="165">
        <v>428.36</v>
      </c>
      <c r="G21" s="166">
        <f>(F21*$E$9)+F21</f>
        <v>535.45000000000005</v>
      </c>
      <c r="H21" s="368">
        <f>E21*G21</f>
        <v>1204.76</v>
      </c>
      <c r="I21" s="282">
        <f>H21*65%</f>
        <v>783.09</v>
      </c>
      <c r="J21" s="282">
        <f>H21*35%</f>
        <v>421.67</v>
      </c>
      <c r="K21" s="402"/>
    </row>
    <row r="22" spans="1:11" s="35" customFormat="1" ht="13" x14ac:dyDescent="0.3">
      <c r="A22" s="201"/>
      <c r="B22" s="219"/>
      <c r="C22" s="266" t="s">
        <v>154</v>
      </c>
      <c r="D22" s="505"/>
      <c r="E22" s="506"/>
      <c r="F22" s="506"/>
      <c r="G22" s="507"/>
      <c r="H22" s="300">
        <f>SUM(H19:H21)</f>
        <v>2897.18</v>
      </c>
      <c r="I22" s="313">
        <f>SUM(I19:I21)</f>
        <v>1883.17</v>
      </c>
      <c r="J22" s="313">
        <f>SUM(J19:J21)</f>
        <v>1014.01</v>
      </c>
      <c r="K22" s="167"/>
    </row>
    <row r="23" spans="1:11" s="35" customFormat="1" ht="18" customHeight="1" x14ac:dyDescent="0.25">
      <c r="A23" s="315" t="s">
        <v>90</v>
      </c>
      <c r="B23" s="172"/>
      <c r="C23" s="172" t="s">
        <v>176</v>
      </c>
      <c r="D23" s="172"/>
      <c r="E23" s="173"/>
      <c r="F23" s="174"/>
      <c r="G23" s="174"/>
      <c r="H23" s="295"/>
      <c r="I23" s="296"/>
      <c r="J23" s="311"/>
      <c r="K23" s="135"/>
    </row>
    <row r="24" spans="1:11" s="35" customFormat="1" ht="43.5" customHeight="1" x14ac:dyDescent="0.25">
      <c r="A24" s="201" t="s">
        <v>127</v>
      </c>
      <c r="B24" s="219">
        <v>94964</v>
      </c>
      <c r="C24" s="225" t="s">
        <v>115</v>
      </c>
      <c r="D24" s="223" t="s">
        <v>81</v>
      </c>
      <c r="E24" s="164">
        <v>3</v>
      </c>
      <c r="F24" s="165">
        <v>428.36</v>
      </c>
      <c r="G24" s="224">
        <f t="shared" ref="G24:G28" si="0">(F24*$E$9)+F24</f>
        <v>535.45000000000005</v>
      </c>
      <c r="H24" s="368">
        <f t="shared" ref="H24:H28" si="1">E24*G24</f>
        <v>1606.35</v>
      </c>
      <c r="I24" s="282">
        <f>H24*65%</f>
        <v>1044.1300000000001</v>
      </c>
      <c r="J24" s="282">
        <f>H24*35%</f>
        <v>562.22</v>
      </c>
      <c r="K24" s="135"/>
    </row>
    <row r="25" spans="1:11" s="35" customFormat="1" ht="21" customHeight="1" x14ac:dyDescent="0.25">
      <c r="A25" s="201" t="s">
        <v>128</v>
      </c>
      <c r="B25" s="219">
        <v>96622</v>
      </c>
      <c r="C25" s="217" t="s">
        <v>111</v>
      </c>
      <c r="D25" s="221" t="s">
        <v>81</v>
      </c>
      <c r="E25" s="226">
        <v>0.5</v>
      </c>
      <c r="F25" s="227">
        <v>105.84</v>
      </c>
      <c r="G25" s="228">
        <f t="shared" si="0"/>
        <v>132.30000000000001</v>
      </c>
      <c r="H25" s="368">
        <f t="shared" si="1"/>
        <v>66.150000000000006</v>
      </c>
      <c r="I25" s="282">
        <f>H25*65%</f>
        <v>43</v>
      </c>
      <c r="J25" s="282">
        <f>H25*35%</f>
        <v>23.15</v>
      </c>
      <c r="K25" s="135"/>
    </row>
    <row r="26" spans="1:11" s="35" customFormat="1" ht="24" customHeight="1" x14ac:dyDescent="0.25">
      <c r="A26" s="201" t="s">
        <v>129</v>
      </c>
      <c r="B26" s="219">
        <v>96536</v>
      </c>
      <c r="C26" s="217" t="s">
        <v>112</v>
      </c>
      <c r="D26" s="221" t="s">
        <v>76</v>
      </c>
      <c r="E26" s="202">
        <v>40</v>
      </c>
      <c r="F26" s="169">
        <v>59.16</v>
      </c>
      <c r="G26" s="229">
        <f t="shared" si="0"/>
        <v>73.95</v>
      </c>
      <c r="H26" s="369">
        <f t="shared" si="1"/>
        <v>2958</v>
      </c>
      <c r="I26" s="282">
        <f>H26*65%</f>
        <v>1922.7</v>
      </c>
      <c r="J26" s="332">
        <f>H26*35%</f>
        <v>1035.3</v>
      </c>
      <c r="K26" s="135"/>
    </row>
    <row r="27" spans="1:11" s="35" customFormat="1" ht="15" customHeight="1" x14ac:dyDescent="0.25">
      <c r="A27" s="201" t="s">
        <v>130</v>
      </c>
      <c r="B27" s="219">
        <v>92775</v>
      </c>
      <c r="C27" s="222" t="s">
        <v>113</v>
      </c>
      <c r="D27" s="223" t="s">
        <v>93</v>
      </c>
      <c r="E27" s="164">
        <v>55.29</v>
      </c>
      <c r="F27" s="165">
        <v>19.190000000000001</v>
      </c>
      <c r="G27" s="166">
        <f t="shared" si="0"/>
        <v>23.99</v>
      </c>
      <c r="H27" s="368">
        <f t="shared" si="1"/>
        <v>1326.41</v>
      </c>
      <c r="I27" s="282">
        <f>H27*65%</f>
        <v>862.17</v>
      </c>
      <c r="J27" s="282">
        <f>H27*35%</f>
        <v>464.24</v>
      </c>
      <c r="K27" s="135"/>
    </row>
    <row r="28" spans="1:11" s="35" customFormat="1" ht="18.75" customHeight="1" x14ac:dyDescent="0.25">
      <c r="A28" s="201" t="s">
        <v>131</v>
      </c>
      <c r="B28" s="219">
        <v>92771</v>
      </c>
      <c r="C28" s="225" t="s">
        <v>179</v>
      </c>
      <c r="D28" s="223" t="s">
        <v>93</v>
      </c>
      <c r="E28" s="164">
        <v>180.66</v>
      </c>
      <c r="F28" s="165">
        <v>16.97</v>
      </c>
      <c r="G28" s="166">
        <f t="shared" si="0"/>
        <v>21.21</v>
      </c>
      <c r="H28" s="368">
        <f t="shared" si="1"/>
        <v>3831.8</v>
      </c>
      <c r="I28" s="282">
        <f>(H28*65%)</f>
        <v>2490.67</v>
      </c>
      <c r="J28" s="282">
        <f>(H28*35%)</f>
        <v>1341.13</v>
      </c>
      <c r="K28" s="135"/>
    </row>
    <row r="29" spans="1:11" s="35" customFormat="1" ht="18" customHeight="1" x14ac:dyDescent="0.3">
      <c r="A29" s="257"/>
      <c r="B29" s="261"/>
      <c r="C29" s="265" t="s">
        <v>154</v>
      </c>
      <c r="D29" s="505"/>
      <c r="E29" s="506"/>
      <c r="F29" s="506"/>
      <c r="G29" s="507"/>
      <c r="H29" s="300">
        <f>SUM(H24:H28)</f>
        <v>9788.7099999999991</v>
      </c>
      <c r="I29" s="313">
        <f>SUM(I24:I28)</f>
        <v>6362.67</v>
      </c>
      <c r="J29" s="331">
        <f>SUM(J24:J28)</f>
        <v>3426.04</v>
      </c>
      <c r="K29" s="135"/>
    </row>
    <row r="30" spans="1:11" s="35" customFormat="1" ht="15" customHeight="1" x14ac:dyDescent="0.25">
      <c r="A30" s="315" t="s">
        <v>132</v>
      </c>
      <c r="B30" s="172"/>
      <c r="C30" s="172" t="s">
        <v>177</v>
      </c>
      <c r="D30" s="172"/>
      <c r="E30" s="173"/>
      <c r="F30" s="174"/>
      <c r="G30" s="174"/>
      <c r="H30" s="295"/>
      <c r="I30" s="296"/>
      <c r="J30" s="311"/>
      <c r="K30" s="135"/>
    </row>
    <row r="31" spans="1:11" s="35" customFormat="1" ht="42" customHeight="1" x14ac:dyDescent="0.25">
      <c r="A31" s="201" t="s">
        <v>133</v>
      </c>
      <c r="B31" s="219">
        <v>94964</v>
      </c>
      <c r="C31" s="225" t="s">
        <v>115</v>
      </c>
      <c r="D31" s="223" t="s">
        <v>81</v>
      </c>
      <c r="E31" s="164">
        <v>1.8</v>
      </c>
      <c r="F31" s="165">
        <v>428.36</v>
      </c>
      <c r="G31" s="166">
        <f>(F31*$E$9)+F31</f>
        <v>535.45000000000005</v>
      </c>
      <c r="H31" s="368">
        <f>E31*G31</f>
        <v>963.81</v>
      </c>
      <c r="I31" s="282">
        <f>H31*65%</f>
        <v>626.48</v>
      </c>
      <c r="J31" s="282">
        <f>H31*35%</f>
        <v>337.33</v>
      </c>
      <c r="K31" s="252"/>
    </row>
    <row r="32" spans="1:11" s="35" customFormat="1" ht="42.75" customHeight="1" x14ac:dyDescent="0.25">
      <c r="A32" s="201" t="s">
        <v>134</v>
      </c>
      <c r="B32" s="219">
        <v>92775</v>
      </c>
      <c r="C32" s="222" t="s">
        <v>116</v>
      </c>
      <c r="D32" s="223" t="s">
        <v>93</v>
      </c>
      <c r="E32" s="164">
        <v>34.74</v>
      </c>
      <c r="F32" s="165">
        <v>19.190000000000001</v>
      </c>
      <c r="G32" s="166">
        <f>(F32*$E$9)+F32</f>
        <v>23.99</v>
      </c>
      <c r="H32" s="368">
        <f>E32*G32</f>
        <v>833.41</v>
      </c>
      <c r="I32" s="282">
        <f>H32*65%</f>
        <v>541.72</v>
      </c>
      <c r="J32" s="282">
        <f>H32*35%</f>
        <v>291.69</v>
      </c>
      <c r="K32" s="252"/>
    </row>
    <row r="33" spans="1:12" s="35" customFormat="1" ht="42.75" customHeight="1" x14ac:dyDescent="0.25">
      <c r="A33" s="201" t="s">
        <v>135</v>
      </c>
      <c r="B33" s="219">
        <v>92771</v>
      </c>
      <c r="C33" s="420" t="s">
        <v>168</v>
      </c>
      <c r="D33" s="223" t="s">
        <v>93</v>
      </c>
      <c r="E33" s="164">
        <v>118.46</v>
      </c>
      <c r="F33" s="165">
        <v>13.45</v>
      </c>
      <c r="G33" s="166">
        <f>(F33*$E$9)+F33</f>
        <v>16.809999999999999</v>
      </c>
      <c r="H33" s="368">
        <f>E33*G33</f>
        <v>1991.31</v>
      </c>
      <c r="I33" s="282">
        <f>H33*65%</f>
        <v>1294.3499999999999</v>
      </c>
      <c r="J33" s="282">
        <f>H33*35%</f>
        <v>696.96</v>
      </c>
      <c r="K33" s="252"/>
    </row>
    <row r="34" spans="1:12" s="35" customFormat="1" ht="42.75" customHeight="1" x14ac:dyDescent="0.25">
      <c r="A34" s="201" t="s">
        <v>250</v>
      </c>
      <c r="B34" s="219">
        <v>92439</v>
      </c>
      <c r="C34" s="420" t="s">
        <v>169</v>
      </c>
      <c r="D34" s="223" t="s">
        <v>76</v>
      </c>
      <c r="E34" s="164">
        <v>38.4</v>
      </c>
      <c r="F34" s="165">
        <v>55.7</v>
      </c>
      <c r="G34" s="166">
        <f>(F34*$E$9)+F34</f>
        <v>69.63</v>
      </c>
      <c r="H34" s="368">
        <f>E34*G34</f>
        <v>2673.79</v>
      </c>
      <c r="I34" s="282">
        <f>H34*65%</f>
        <v>1737.96</v>
      </c>
      <c r="J34" s="282">
        <f>H34*35%</f>
        <v>935.83</v>
      </c>
      <c r="K34" s="252"/>
    </row>
    <row r="35" spans="1:12" s="35" customFormat="1" ht="13.5" customHeight="1" x14ac:dyDescent="0.3">
      <c r="A35" s="257"/>
      <c r="B35" s="261"/>
      <c r="C35" s="265" t="s">
        <v>154</v>
      </c>
      <c r="D35" s="505"/>
      <c r="E35" s="506"/>
      <c r="F35" s="506"/>
      <c r="G35" s="507"/>
      <c r="H35" s="300">
        <f>SUM(H31:H34)</f>
        <v>6462.32</v>
      </c>
      <c r="I35" s="313">
        <f>SUM(I31:I34)</f>
        <v>4200.51</v>
      </c>
      <c r="J35" s="331">
        <f>SUM(J31:J34)</f>
        <v>2261.81</v>
      </c>
      <c r="K35" s="252"/>
    </row>
    <row r="36" spans="1:12" s="77" customFormat="1" ht="13" x14ac:dyDescent="0.25">
      <c r="A36" s="315" t="s">
        <v>188</v>
      </c>
      <c r="B36" s="453"/>
      <c r="C36" s="453" t="s">
        <v>193</v>
      </c>
      <c r="D36" s="453"/>
      <c r="E36" s="173"/>
      <c r="F36" s="174"/>
      <c r="G36" s="174"/>
      <c r="H36" s="295"/>
      <c r="I36" s="372"/>
      <c r="J36" s="455"/>
      <c r="K36" s="252"/>
    </row>
    <row r="37" spans="1:12" s="35" customFormat="1" ht="23.5" customHeight="1" x14ac:dyDescent="0.25">
      <c r="A37" s="201" t="s">
        <v>189</v>
      </c>
      <c r="B37" s="219">
        <v>92777</v>
      </c>
      <c r="C37" s="225" t="s">
        <v>114</v>
      </c>
      <c r="D37" s="223" t="s">
        <v>93</v>
      </c>
      <c r="E37" s="164">
        <v>153.57</v>
      </c>
      <c r="F37" s="165">
        <v>16.97</v>
      </c>
      <c r="G37" s="166">
        <f>(F37*$E$9)+F37</f>
        <v>21.21</v>
      </c>
      <c r="H37" s="368">
        <f>E37*G37</f>
        <v>3257.22</v>
      </c>
      <c r="I37" s="282">
        <f>(H37*65%)</f>
        <v>2117.19</v>
      </c>
      <c r="J37" s="293">
        <f>(H37*35%)</f>
        <v>1140.03</v>
      </c>
      <c r="K37" s="252"/>
    </row>
    <row r="38" spans="1:12" s="160" customFormat="1" ht="37.5" x14ac:dyDescent="0.25">
      <c r="A38" s="201" t="s">
        <v>190</v>
      </c>
      <c r="B38" s="219">
        <v>92775</v>
      </c>
      <c r="C38" s="222" t="s">
        <v>116</v>
      </c>
      <c r="D38" s="223" t="s">
        <v>93</v>
      </c>
      <c r="E38" s="164">
        <v>85.44</v>
      </c>
      <c r="F38" s="165">
        <v>19.190000000000001</v>
      </c>
      <c r="G38" s="166">
        <f>(F38*$E$9)+F38</f>
        <v>23.99</v>
      </c>
      <c r="H38" s="368">
        <f>E38*G38</f>
        <v>2049.71</v>
      </c>
      <c r="I38" s="282">
        <f>H38*65%</f>
        <v>1332.31</v>
      </c>
      <c r="J38" s="293">
        <f>(H38*35%)</f>
        <v>717.4</v>
      </c>
      <c r="K38" s="252"/>
      <c r="L38" s="77"/>
    </row>
    <row r="39" spans="1:12" s="35" customFormat="1" ht="30" customHeight="1" x14ac:dyDescent="0.25">
      <c r="A39" s="201" t="s">
        <v>191</v>
      </c>
      <c r="B39" s="219">
        <v>96536</v>
      </c>
      <c r="C39" s="217" t="s">
        <v>112</v>
      </c>
      <c r="D39" s="221" t="s">
        <v>76</v>
      </c>
      <c r="E39" s="202">
        <v>75.989999999999995</v>
      </c>
      <c r="F39" s="169">
        <v>59.16</v>
      </c>
      <c r="G39" s="229">
        <f t="shared" ref="G39" si="2">(F39*$E$9)+F39</f>
        <v>73.95</v>
      </c>
      <c r="H39" s="369">
        <f>E39*G39</f>
        <v>5619.46</v>
      </c>
      <c r="I39" s="282">
        <f>H39*65%</f>
        <v>3652.65</v>
      </c>
      <c r="J39" s="282">
        <f>H39*35%</f>
        <v>1966.81</v>
      </c>
      <c r="K39" s="252"/>
    </row>
    <row r="40" spans="1:12" s="160" customFormat="1" ht="37.5" x14ac:dyDescent="0.25">
      <c r="A40" s="201" t="s">
        <v>192</v>
      </c>
      <c r="B40" s="219">
        <v>94964</v>
      </c>
      <c r="C40" s="225" t="s">
        <v>184</v>
      </c>
      <c r="D40" s="223" t="s">
        <v>81</v>
      </c>
      <c r="E40" s="164">
        <v>5.7</v>
      </c>
      <c r="F40" s="165">
        <v>428.36</v>
      </c>
      <c r="G40" s="224">
        <f>(F40*$E$9)+F40</f>
        <v>535.45000000000005</v>
      </c>
      <c r="H40" s="368">
        <f>E40*G40</f>
        <v>3052.07</v>
      </c>
      <c r="I40" s="282">
        <f>(H40*65%)</f>
        <v>1983.85</v>
      </c>
      <c r="J40" s="293">
        <f>(H40*35%)</f>
        <v>1068.22</v>
      </c>
      <c r="K40" s="252"/>
      <c r="L40" s="77"/>
    </row>
    <row r="41" spans="1:12" s="77" customFormat="1" ht="13" x14ac:dyDescent="0.3">
      <c r="A41" s="257"/>
      <c r="B41" s="261"/>
      <c r="C41" s="456" t="s">
        <v>185</v>
      </c>
      <c r="D41" s="505"/>
      <c r="E41" s="506"/>
      <c r="F41" s="506"/>
      <c r="G41" s="507"/>
      <c r="H41" s="300">
        <f>SUM(H37:H40)</f>
        <v>13978.46</v>
      </c>
      <c r="I41" s="313">
        <f>SUM(I37:I40)</f>
        <v>9086</v>
      </c>
      <c r="J41" s="297">
        <f>(H41*35%)</f>
        <v>4892.46</v>
      </c>
      <c r="K41" s="252"/>
      <c r="L41" s="160"/>
    </row>
    <row r="42" spans="1:12" s="35" customFormat="1" ht="15" customHeight="1" x14ac:dyDescent="0.25">
      <c r="A42" s="457" t="s">
        <v>180</v>
      </c>
      <c r="B42" s="453"/>
      <c r="C42" s="453" t="s">
        <v>186</v>
      </c>
      <c r="D42" s="453"/>
      <c r="E42" s="173"/>
      <c r="F42" s="174"/>
      <c r="G42" s="174"/>
      <c r="H42" s="458"/>
      <c r="I42" s="459"/>
      <c r="J42" s="460"/>
      <c r="K42" s="135"/>
    </row>
    <row r="43" spans="1:12" s="35" customFormat="1" ht="40.5" customHeight="1" x14ac:dyDescent="0.25">
      <c r="A43" s="461" t="s">
        <v>181</v>
      </c>
      <c r="B43" s="219">
        <v>101963</v>
      </c>
      <c r="C43" s="225" t="s">
        <v>187</v>
      </c>
      <c r="D43" s="223" t="s">
        <v>76</v>
      </c>
      <c r="E43" s="164">
        <v>111.3</v>
      </c>
      <c r="F43" s="165">
        <v>159.82</v>
      </c>
      <c r="G43" s="224">
        <f t="shared" ref="G43" si="3">(F43*$E$9)+F43</f>
        <v>199.78</v>
      </c>
      <c r="H43" s="466">
        <f>E43*G43</f>
        <v>22235.51</v>
      </c>
      <c r="I43" s="465">
        <f>(H43*65%)</f>
        <v>14453.08</v>
      </c>
      <c r="J43" s="462">
        <f>(H43*35%)</f>
        <v>7782.43</v>
      </c>
      <c r="K43" s="252"/>
    </row>
    <row r="44" spans="1:12" s="160" customFormat="1" ht="37.5" x14ac:dyDescent="0.25">
      <c r="A44" s="201" t="s">
        <v>182</v>
      </c>
      <c r="B44" s="219">
        <v>94964</v>
      </c>
      <c r="C44" s="225" t="s">
        <v>184</v>
      </c>
      <c r="D44" s="223" t="s">
        <v>81</v>
      </c>
      <c r="E44" s="164">
        <v>11.73</v>
      </c>
      <c r="F44" s="165">
        <v>428.36</v>
      </c>
      <c r="G44" s="224">
        <f>(F44*$E$9)+F44</f>
        <v>535.45000000000005</v>
      </c>
      <c r="H44" s="368">
        <f>E44*G44</f>
        <v>6280.83</v>
      </c>
      <c r="I44" s="282">
        <f>(H44*65%)</f>
        <v>4082.54</v>
      </c>
      <c r="J44" s="293">
        <f>(H44*35%)</f>
        <v>2198.29</v>
      </c>
      <c r="K44" s="252"/>
      <c r="L44" s="77"/>
    </row>
    <row r="45" spans="1:12" s="160" customFormat="1" ht="25" x14ac:dyDescent="0.25">
      <c r="A45" s="201" t="s">
        <v>183</v>
      </c>
      <c r="B45" s="219">
        <v>92538</v>
      </c>
      <c r="C45" s="463" t="s">
        <v>194</v>
      </c>
      <c r="D45" s="221" t="s">
        <v>76</v>
      </c>
      <c r="E45" s="202">
        <v>227.7</v>
      </c>
      <c r="F45" s="169">
        <v>36.1</v>
      </c>
      <c r="G45" s="166">
        <f>(F45*$E$9)+F45</f>
        <v>45.13</v>
      </c>
      <c r="H45" s="464">
        <f>E45*G45</f>
        <v>10276.1</v>
      </c>
      <c r="I45" s="282">
        <f>(H45*65%)</f>
        <v>6679.47</v>
      </c>
      <c r="J45" s="293"/>
      <c r="K45" s="252"/>
      <c r="L45" s="77"/>
    </row>
    <row r="46" spans="1:12" s="77" customFormat="1" ht="13" x14ac:dyDescent="0.3">
      <c r="A46" s="257" t="s">
        <v>218</v>
      </c>
      <c r="B46" s="261"/>
      <c r="C46" s="456" t="s">
        <v>185</v>
      </c>
      <c r="D46" s="505"/>
      <c r="E46" s="506"/>
      <c r="F46" s="506"/>
      <c r="G46" s="507"/>
      <c r="H46" s="300">
        <f>SUM(H43:H45)</f>
        <v>38792.44</v>
      </c>
      <c r="I46" s="313">
        <f>SUM(I43:I45)</f>
        <v>25215.09</v>
      </c>
      <c r="J46" s="297">
        <f>(H46*35%)</f>
        <v>13577.35</v>
      </c>
      <c r="K46" s="252"/>
      <c r="L46" s="160"/>
    </row>
    <row r="47" spans="1:12" s="35" customFormat="1" ht="15" customHeight="1" x14ac:dyDescent="0.25">
      <c r="A47" s="457" t="s">
        <v>180</v>
      </c>
      <c r="B47" s="453"/>
      <c r="C47" s="453" t="s">
        <v>216</v>
      </c>
      <c r="D47" s="453"/>
      <c r="E47" s="173"/>
      <c r="F47" s="174"/>
      <c r="G47" s="174"/>
      <c r="H47" s="458"/>
      <c r="I47" s="459"/>
      <c r="J47" s="460"/>
      <c r="K47" s="135"/>
    </row>
    <row r="48" spans="1:12" s="35" customFormat="1" ht="40.5" customHeight="1" x14ac:dyDescent="0.25">
      <c r="A48" s="461" t="s">
        <v>181</v>
      </c>
      <c r="B48" s="219">
        <v>101116</v>
      </c>
      <c r="C48" s="225" t="s">
        <v>217</v>
      </c>
      <c r="D48" s="223" t="s">
        <v>81</v>
      </c>
      <c r="E48" s="164">
        <v>200</v>
      </c>
      <c r="F48" s="165">
        <v>2.2400000000000002</v>
      </c>
      <c r="G48" s="224">
        <f t="shared" ref="G48" si="4">(F48*$E$9)+F48</f>
        <v>2.8</v>
      </c>
      <c r="H48" s="466">
        <f>E48*G48</f>
        <v>560</v>
      </c>
      <c r="I48" s="465">
        <f>(H48*65%)</f>
        <v>364</v>
      </c>
      <c r="J48" s="462">
        <f>(H48*35%)</f>
        <v>196</v>
      </c>
      <c r="K48" s="252"/>
    </row>
    <row r="49" spans="1:12" s="35" customFormat="1" ht="15" customHeight="1" x14ac:dyDescent="0.25">
      <c r="A49" s="468"/>
      <c r="B49" s="469"/>
      <c r="C49" s="474" t="s">
        <v>154</v>
      </c>
      <c r="D49" s="470"/>
      <c r="E49" s="471"/>
      <c r="F49" s="472"/>
      <c r="G49" s="473"/>
      <c r="H49" s="475">
        <f>H48</f>
        <v>560</v>
      </c>
      <c r="I49" s="476">
        <f>I48</f>
        <v>364</v>
      </c>
      <c r="J49" s="477">
        <f>J48</f>
        <v>196</v>
      </c>
      <c r="K49" s="252"/>
    </row>
    <row r="50" spans="1:12" s="162" customFormat="1" ht="14.25" customHeight="1" x14ac:dyDescent="0.3">
      <c r="A50" s="454"/>
      <c r="B50" s="478"/>
      <c r="C50" s="479" t="s">
        <v>195</v>
      </c>
      <c r="D50" s="480"/>
      <c r="E50" s="481"/>
      <c r="F50" s="481"/>
      <c r="G50" s="482"/>
      <c r="H50" s="483">
        <f>H46+H41+H35+H29+H22+H48</f>
        <v>72479.11</v>
      </c>
      <c r="I50" s="363">
        <f>I46+I41+I35+I29+I22+I48</f>
        <v>47111.44</v>
      </c>
      <c r="J50" s="363">
        <f>J46+J41+J35+J29+J22+J48</f>
        <v>25367.67</v>
      </c>
      <c r="K50" s="161"/>
    </row>
    <row r="51" spans="1:12" s="35" customFormat="1" ht="21.5" customHeight="1" x14ac:dyDescent="0.25">
      <c r="A51" s="316">
        <v>2</v>
      </c>
      <c r="B51" s="170"/>
      <c r="C51" s="171" t="s">
        <v>161</v>
      </c>
      <c r="D51" s="380"/>
      <c r="E51" s="380"/>
      <c r="F51" s="380"/>
      <c r="G51" s="380"/>
      <c r="H51" s="380"/>
      <c r="I51" s="370"/>
      <c r="J51" s="370"/>
      <c r="K51" s="252"/>
    </row>
    <row r="52" spans="1:12" s="162" customFormat="1" ht="31.5" customHeight="1" x14ac:dyDescent="0.25">
      <c r="A52" s="201" t="s">
        <v>248</v>
      </c>
      <c r="B52" s="230">
        <v>103335</v>
      </c>
      <c r="C52" s="217" t="s">
        <v>157</v>
      </c>
      <c r="D52" s="201" t="s">
        <v>76</v>
      </c>
      <c r="E52" s="202">
        <v>61.5</v>
      </c>
      <c r="F52" s="169">
        <v>134.69</v>
      </c>
      <c r="G52" s="166">
        <f>(F52*$E$9)+F52</f>
        <v>168.36</v>
      </c>
      <c r="H52" s="464">
        <f>E52*G52</f>
        <v>10354.14</v>
      </c>
      <c r="I52" s="282">
        <f>(H52*65%)</f>
        <v>6730.19</v>
      </c>
      <c r="J52" s="293">
        <f>(H52*35%)</f>
        <v>3623.95</v>
      </c>
      <c r="K52" s="252"/>
    </row>
    <row r="53" spans="1:12" s="403" customFormat="1" ht="37.5" x14ac:dyDescent="0.25">
      <c r="A53" s="201" t="s">
        <v>119</v>
      </c>
      <c r="B53" s="231">
        <v>87879</v>
      </c>
      <c r="C53" s="225" t="s">
        <v>117</v>
      </c>
      <c r="D53" s="163" t="s">
        <v>76</v>
      </c>
      <c r="E53" s="164">
        <v>100.5</v>
      </c>
      <c r="F53" s="165">
        <v>3.82</v>
      </c>
      <c r="G53" s="166">
        <f>(F53*$E$9)+F53</f>
        <v>4.78</v>
      </c>
      <c r="H53" s="368">
        <f>E53*G53</f>
        <v>480.39</v>
      </c>
      <c r="I53" s="282">
        <f>(H53*65%)</f>
        <v>312.25</v>
      </c>
      <c r="J53" s="293">
        <f>(H53*35%)</f>
        <v>168.14</v>
      </c>
      <c r="K53" s="252"/>
    </row>
    <row r="54" spans="1:12" s="403" customFormat="1" ht="39" customHeight="1" x14ac:dyDescent="0.25">
      <c r="A54" s="201" t="s">
        <v>120</v>
      </c>
      <c r="B54" s="231">
        <v>87777</v>
      </c>
      <c r="C54" s="225" t="s">
        <v>118</v>
      </c>
      <c r="D54" s="232" t="s">
        <v>76</v>
      </c>
      <c r="E54" s="233">
        <v>89.25</v>
      </c>
      <c r="F54" s="234">
        <v>54.63</v>
      </c>
      <c r="G54" s="224">
        <f>(F54*$E$9)+F54</f>
        <v>68.290000000000006</v>
      </c>
      <c r="H54" s="371">
        <f>E54*G54</f>
        <v>6094.88</v>
      </c>
      <c r="I54" s="282">
        <f>(H54*65%)</f>
        <v>3961.67</v>
      </c>
      <c r="J54" s="293">
        <f>(H54*35%)</f>
        <v>2133.21</v>
      </c>
      <c r="K54" s="252"/>
    </row>
    <row r="55" spans="1:12" s="35" customFormat="1" ht="13" x14ac:dyDescent="0.25">
      <c r="A55" s="317"/>
      <c r="B55" s="267"/>
      <c r="C55" s="271" t="s">
        <v>154</v>
      </c>
      <c r="D55" s="268"/>
      <c r="E55" s="269"/>
      <c r="F55" s="270"/>
      <c r="G55" s="264"/>
      <c r="H55" s="299">
        <f>SUM(H52:H54)</f>
        <v>16929.41</v>
      </c>
      <c r="I55" s="313">
        <f>SUM(I52:I54)</f>
        <v>11004.11</v>
      </c>
      <c r="J55" s="294">
        <f>SUM(J52:J54)</f>
        <v>5925.3</v>
      </c>
      <c r="K55" s="252"/>
    </row>
    <row r="56" spans="1:12" s="35" customFormat="1" ht="13" x14ac:dyDescent="0.25">
      <c r="A56" s="382"/>
      <c r="B56" s="366"/>
      <c r="C56" s="404" t="s">
        <v>162</v>
      </c>
      <c r="D56" s="383"/>
      <c r="E56" s="384"/>
      <c r="F56" s="385"/>
      <c r="G56" s="357"/>
      <c r="H56" s="358">
        <f>H55</f>
        <v>16929.41</v>
      </c>
      <c r="I56" s="363">
        <f>I55</f>
        <v>11004.11</v>
      </c>
      <c r="J56" s="386">
        <f>J55</f>
        <v>5925.3</v>
      </c>
      <c r="K56" s="252"/>
    </row>
    <row r="57" spans="1:12" s="35" customFormat="1" ht="16.5" customHeight="1" thickBot="1" x14ac:dyDescent="0.3">
      <c r="A57" s="318" t="s">
        <v>221</v>
      </c>
      <c r="B57" s="214"/>
      <c r="C57" s="215" t="s">
        <v>164</v>
      </c>
      <c r="D57" s="203"/>
      <c r="E57" s="203"/>
      <c r="F57" s="203"/>
      <c r="G57" s="203"/>
      <c r="H57" s="301"/>
      <c r="I57" s="373"/>
      <c r="J57" s="373"/>
      <c r="K57" s="402"/>
      <c r="L57" s="36"/>
    </row>
    <row r="58" spans="1:12" s="35" customFormat="1" ht="50" x14ac:dyDescent="0.25">
      <c r="A58" s="201" t="s">
        <v>222</v>
      </c>
      <c r="B58" s="216">
        <v>87769</v>
      </c>
      <c r="C58" s="238" t="s">
        <v>122</v>
      </c>
      <c r="D58" s="239" t="s">
        <v>76</v>
      </c>
      <c r="E58" s="240">
        <v>108</v>
      </c>
      <c r="F58" s="227">
        <v>110.84</v>
      </c>
      <c r="G58" s="200">
        <f>(F58*$E$9)+F58</f>
        <v>138.55000000000001</v>
      </c>
      <c r="H58" s="374">
        <f>E58*G58</f>
        <v>14963.4</v>
      </c>
      <c r="I58" s="282">
        <f>(H58*65%)</f>
        <v>9726.2099999999991</v>
      </c>
      <c r="J58" s="293">
        <f>(H58*35%)</f>
        <v>5237.1899999999996</v>
      </c>
      <c r="K58" s="402"/>
      <c r="L58" s="36"/>
    </row>
    <row r="59" spans="1:12" s="35" customFormat="1" ht="13" x14ac:dyDescent="0.25">
      <c r="A59" s="317"/>
      <c r="B59" s="267"/>
      <c r="C59" s="273" t="s">
        <v>154</v>
      </c>
      <c r="D59" s="275"/>
      <c r="E59" s="276"/>
      <c r="F59" s="274"/>
      <c r="G59" s="260"/>
      <c r="H59" s="300">
        <f>SUM(H58:H58)</f>
        <v>14963.4</v>
      </c>
      <c r="I59" s="313">
        <f>SUM(I58:I58)</f>
        <v>9726.2099999999991</v>
      </c>
      <c r="J59" s="297">
        <f>SUM(J58:J58)</f>
        <v>5237.1899999999996</v>
      </c>
      <c r="K59" s="135"/>
      <c r="L59" s="106"/>
    </row>
    <row r="60" spans="1:12" s="35" customFormat="1" ht="13" customHeight="1" x14ac:dyDescent="0.25">
      <c r="A60" s="361"/>
      <c r="B60" s="366"/>
      <c r="C60" s="405" t="s">
        <v>163</v>
      </c>
      <c r="D60" s="522"/>
      <c r="E60" s="523"/>
      <c r="F60" s="523"/>
      <c r="G60" s="523"/>
      <c r="H60" s="358">
        <f>H59</f>
        <v>14963.4</v>
      </c>
      <c r="I60" s="363">
        <f>+I59</f>
        <v>9726.2099999999991</v>
      </c>
      <c r="J60" s="359">
        <f>J59</f>
        <v>5237.1899999999996</v>
      </c>
      <c r="K60" s="135"/>
      <c r="L60" s="106"/>
    </row>
    <row r="61" spans="1:12" s="35" customFormat="1" ht="13" x14ac:dyDescent="0.25">
      <c r="A61" s="133" t="s">
        <v>223</v>
      </c>
      <c r="B61" s="152"/>
      <c r="C61" s="132" t="s">
        <v>204</v>
      </c>
      <c r="D61" s="381"/>
      <c r="E61" s="381"/>
      <c r="F61" s="381"/>
      <c r="G61" s="381"/>
      <c r="H61" s="381"/>
      <c r="I61" s="333"/>
      <c r="J61" s="349"/>
      <c r="K61" s="135"/>
      <c r="L61" s="36"/>
    </row>
    <row r="62" spans="1:12" s="35" customFormat="1" ht="38.25" customHeight="1" x14ac:dyDescent="0.25">
      <c r="A62" s="201" t="s">
        <v>224</v>
      </c>
      <c r="B62" s="219">
        <v>101878</v>
      </c>
      <c r="C62" s="218" t="s">
        <v>107</v>
      </c>
      <c r="D62" s="211" t="s">
        <v>50</v>
      </c>
      <c r="E62" s="240">
        <v>1</v>
      </c>
      <c r="F62" s="237">
        <v>641.13</v>
      </c>
      <c r="G62" s="200">
        <f t="shared" ref="G62:G71" si="5">(F62*$E$9)+F62</f>
        <v>801.41</v>
      </c>
      <c r="H62" s="374">
        <f t="shared" ref="H62:H71" si="6">E62*G62</f>
        <v>801.41</v>
      </c>
      <c r="I62" s="282">
        <f t="shared" ref="I62:I71" si="7">(H62*65%)</f>
        <v>520.91999999999996</v>
      </c>
      <c r="J62" s="293">
        <f>H62*35%</f>
        <v>280.49</v>
      </c>
      <c r="K62" s="135"/>
      <c r="L62" s="106"/>
    </row>
    <row r="63" spans="1:12" s="360" customFormat="1" ht="32.25" customHeight="1" x14ac:dyDescent="0.25">
      <c r="A63" s="201" t="s">
        <v>225</v>
      </c>
      <c r="B63" s="219">
        <v>93654</v>
      </c>
      <c r="C63" s="222" t="s">
        <v>97</v>
      </c>
      <c r="D63" s="211" t="s">
        <v>50</v>
      </c>
      <c r="E63" s="240">
        <v>2</v>
      </c>
      <c r="F63" s="237">
        <v>11.76</v>
      </c>
      <c r="G63" s="200">
        <f t="shared" si="5"/>
        <v>14.7</v>
      </c>
      <c r="H63" s="374">
        <f t="shared" si="6"/>
        <v>29.4</v>
      </c>
      <c r="I63" s="282">
        <f t="shared" si="7"/>
        <v>19.11</v>
      </c>
      <c r="J63" s="293">
        <f t="shared" ref="J63:J71" si="8">(H63*35%)</f>
        <v>10.29</v>
      </c>
      <c r="K63" s="135"/>
    </row>
    <row r="64" spans="1:12" s="403" customFormat="1" ht="28.5" customHeight="1" x14ac:dyDescent="0.25">
      <c r="A64" s="201" t="s">
        <v>226</v>
      </c>
      <c r="B64" s="216">
        <v>91953</v>
      </c>
      <c r="C64" s="241" t="s">
        <v>98</v>
      </c>
      <c r="D64" s="211" t="s">
        <v>50</v>
      </c>
      <c r="E64" s="240">
        <v>2</v>
      </c>
      <c r="F64" s="237">
        <v>24.72</v>
      </c>
      <c r="G64" s="200">
        <f t="shared" si="5"/>
        <v>30.9</v>
      </c>
      <c r="H64" s="374">
        <f t="shared" si="6"/>
        <v>61.8</v>
      </c>
      <c r="I64" s="282">
        <f t="shared" si="7"/>
        <v>40.17</v>
      </c>
      <c r="J64" s="293">
        <f t="shared" si="8"/>
        <v>21.63</v>
      </c>
      <c r="K64" s="158"/>
    </row>
    <row r="65" spans="1:12" s="35" customFormat="1" ht="25" x14ac:dyDescent="0.25">
      <c r="A65" s="201" t="s">
        <v>227</v>
      </c>
      <c r="B65" s="216">
        <v>91958</v>
      </c>
      <c r="C65" s="241" t="s">
        <v>99</v>
      </c>
      <c r="D65" s="211" t="s">
        <v>50</v>
      </c>
      <c r="E65" s="240">
        <v>3</v>
      </c>
      <c r="F65" s="237">
        <v>31.65</v>
      </c>
      <c r="G65" s="200">
        <f t="shared" si="5"/>
        <v>39.56</v>
      </c>
      <c r="H65" s="374">
        <f t="shared" si="6"/>
        <v>118.68</v>
      </c>
      <c r="I65" s="282">
        <f t="shared" si="7"/>
        <v>77.14</v>
      </c>
      <c r="J65" s="293">
        <f t="shared" si="8"/>
        <v>41.54</v>
      </c>
      <c r="K65" s="135"/>
    </row>
    <row r="66" spans="1:12" s="35" customFormat="1" ht="25.5" customHeight="1" x14ac:dyDescent="0.25">
      <c r="A66" s="201" t="s">
        <v>228</v>
      </c>
      <c r="B66" s="216">
        <v>97593</v>
      </c>
      <c r="C66" s="241" t="s">
        <v>100</v>
      </c>
      <c r="D66" s="211" t="s">
        <v>50</v>
      </c>
      <c r="E66" s="240">
        <v>13</v>
      </c>
      <c r="F66" s="237">
        <v>189.05</v>
      </c>
      <c r="G66" s="200">
        <f t="shared" si="5"/>
        <v>236.31</v>
      </c>
      <c r="H66" s="374">
        <f t="shared" si="6"/>
        <v>3072.03</v>
      </c>
      <c r="I66" s="282">
        <f t="shared" si="7"/>
        <v>1996.82</v>
      </c>
      <c r="J66" s="293">
        <f t="shared" si="8"/>
        <v>1075.21</v>
      </c>
      <c r="K66" s="135"/>
    </row>
    <row r="67" spans="1:12" s="35" customFormat="1" ht="32.25" customHeight="1" x14ac:dyDescent="0.25">
      <c r="A67" s="201" t="s">
        <v>229</v>
      </c>
      <c r="B67" s="216">
        <v>92000</v>
      </c>
      <c r="C67" s="241" t="s">
        <v>101</v>
      </c>
      <c r="D67" s="211" t="s">
        <v>50</v>
      </c>
      <c r="E67" s="240">
        <v>7</v>
      </c>
      <c r="F67" s="237">
        <v>26.16</v>
      </c>
      <c r="G67" s="200">
        <f t="shared" si="5"/>
        <v>32.700000000000003</v>
      </c>
      <c r="H67" s="374">
        <f t="shared" si="6"/>
        <v>228.9</v>
      </c>
      <c r="I67" s="282">
        <f t="shared" si="7"/>
        <v>148.79</v>
      </c>
      <c r="J67" s="293">
        <f t="shared" si="8"/>
        <v>80.12</v>
      </c>
      <c r="K67" s="135"/>
    </row>
    <row r="68" spans="1:12" s="102" customFormat="1" ht="25" x14ac:dyDescent="0.25">
      <c r="A68" s="201" t="s">
        <v>230</v>
      </c>
      <c r="B68" s="216">
        <v>91932</v>
      </c>
      <c r="C68" s="242" t="s">
        <v>150</v>
      </c>
      <c r="D68" s="236" t="s">
        <v>80</v>
      </c>
      <c r="E68" s="236">
        <v>15</v>
      </c>
      <c r="F68" s="235">
        <v>15.62</v>
      </c>
      <c r="G68" s="168">
        <f t="shared" si="5"/>
        <v>19.53</v>
      </c>
      <c r="H68" s="369">
        <f t="shared" si="6"/>
        <v>292.95</v>
      </c>
      <c r="I68" s="282">
        <f t="shared" si="7"/>
        <v>190.42</v>
      </c>
      <c r="J68" s="293">
        <f t="shared" si="8"/>
        <v>102.53</v>
      </c>
      <c r="K68" s="252"/>
      <c r="L68" s="35"/>
    </row>
    <row r="69" spans="1:12" s="35" customFormat="1" ht="25" x14ac:dyDescent="0.25">
      <c r="A69" s="201" t="s">
        <v>231</v>
      </c>
      <c r="B69" s="216">
        <v>91926</v>
      </c>
      <c r="C69" s="242" t="s">
        <v>102</v>
      </c>
      <c r="D69" s="236" t="s">
        <v>80</v>
      </c>
      <c r="E69" s="236">
        <v>689.75</v>
      </c>
      <c r="F69" s="235">
        <v>4.18</v>
      </c>
      <c r="G69" s="236">
        <f t="shared" si="5"/>
        <v>5.2249999999999996</v>
      </c>
      <c r="H69" s="369">
        <f t="shared" si="6"/>
        <v>3603.94</v>
      </c>
      <c r="I69" s="282">
        <f t="shared" si="7"/>
        <v>2342.56</v>
      </c>
      <c r="J69" s="293">
        <f t="shared" si="8"/>
        <v>1261.3800000000001</v>
      </c>
      <c r="K69" s="161"/>
    </row>
    <row r="70" spans="1:12" s="35" customFormat="1" ht="37.5" x14ac:dyDescent="0.25">
      <c r="A70" s="201" t="s">
        <v>232</v>
      </c>
      <c r="B70" s="216">
        <v>91836</v>
      </c>
      <c r="C70" s="242" t="s">
        <v>103</v>
      </c>
      <c r="D70" s="201" t="s">
        <v>80</v>
      </c>
      <c r="E70" s="202">
        <v>31.7</v>
      </c>
      <c r="F70" s="169">
        <v>11.82</v>
      </c>
      <c r="G70" s="200">
        <f t="shared" si="5"/>
        <v>14.78</v>
      </c>
      <c r="H70" s="374">
        <f t="shared" si="6"/>
        <v>468.53</v>
      </c>
      <c r="I70" s="282">
        <f t="shared" si="7"/>
        <v>304.54000000000002</v>
      </c>
      <c r="J70" s="293">
        <f t="shared" si="8"/>
        <v>163.99</v>
      </c>
      <c r="K70" s="135"/>
      <c r="L70" s="159"/>
    </row>
    <row r="71" spans="1:12" s="35" customFormat="1" ht="36.75" customHeight="1" x14ac:dyDescent="0.25">
      <c r="A71" s="201" t="s">
        <v>233</v>
      </c>
      <c r="B71" s="216">
        <v>91856</v>
      </c>
      <c r="C71" s="242" t="s">
        <v>104</v>
      </c>
      <c r="D71" s="201" t="s">
        <v>80</v>
      </c>
      <c r="E71" s="202">
        <v>16.899999999999999</v>
      </c>
      <c r="F71" s="169">
        <v>11.85</v>
      </c>
      <c r="G71" s="200">
        <f t="shared" si="5"/>
        <v>14.81</v>
      </c>
      <c r="H71" s="374">
        <f t="shared" si="6"/>
        <v>250.29</v>
      </c>
      <c r="I71" s="282">
        <f t="shared" si="7"/>
        <v>162.69</v>
      </c>
      <c r="J71" s="293">
        <f t="shared" si="8"/>
        <v>87.6</v>
      </c>
      <c r="K71" s="135"/>
    </row>
    <row r="72" spans="1:12" s="35" customFormat="1" ht="15.75" customHeight="1" x14ac:dyDescent="0.25">
      <c r="A72" s="257"/>
      <c r="B72" s="256"/>
      <c r="C72" s="277" t="s">
        <v>154</v>
      </c>
      <c r="D72" s="257"/>
      <c r="E72" s="258"/>
      <c r="F72" s="259"/>
      <c r="G72" s="260"/>
      <c r="H72" s="375">
        <f>SUM(H62:H71)</f>
        <v>8927.93</v>
      </c>
      <c r="I72" s="313">
        <f>SUM(I62:I71)</f>
        <v>5803.16</v>
      </c>
      <c r="J72" s="297">
        <f>SUM(J62:J71)</f>
        <v>3124.78</v>
      </c>
      <c r="K72" s="135"/>
    </row>
    <row r="73" spans="1:12" s="35" customFormat="1" ht="14.25" customHeight="1" x14ac:dyDescent="0.25">
      <c r="A73" s="356"/>
      <c r="B73" s="388"/>
      <c r="C73" s="389" t="s">
        <v>202</v>
      </c>
      <c r="D73" s="520"/>
      <c r="E73" s="521"/>
      <c r="F73" s="521"/>
      <c r="G73" s="521"/>
      <c r="H73" s="387">
        <f>H72</f>
        <v>8927.93</v>
      </c>
      <c r="I73" s="363">
        <f t="shared" ref="I73" si="9">(H73*65%)</f>
        <v>5803.15</v>
      </c>
      <c r="J73" s="362">
        <f t="shared" ref="J73" si="10">(H73*35%)</f>
        <v>3124.78</v>
      </c>
      <c r="K73" s="135"/>
    </row>
    <row r="74" spans="1:12" s="159" customFormat="1" ht="13" x14ac:dyDescent="0.25">
      <c r="A74" s="133" t="s">
        <v>234</v>
      </c>
      <c r="B74" s="152"/>
      <c r="C74" s="132" t="s">
        <v>203</v>
      </c>
      <c r="D74" s="380"/>
      <c r="E74" s="380"/>
      <c r="F74" s="380"/>
      <c r="G74" s="380"/>
      <c r="H74" s="380"/>
      <c r="I74" s="333"/>
      <c r="J74" s="349"/>
      <c r="K74" s="161"/>
      <c r="L74" s="35"/>
    </row>
    <row r="75" spans="1:12" s="360" customFormat="1" ht="28" customHeight="1" x14ac:dyDescent="0.25">
      <c r="A75" s="201" t="s">
        <v>237</v>
      </c>
      <c r="B75" s="216">
        <v>89362</v>
      </c>
      <c r="C75" s="222" t="s">
        <v>105</v>
      </c>
      <c r="D75" s="201" t="s">
        <v>50</v>
      </c>
      <c r="E75" s="202">
        <v>6</v>
      </c>
      <c r="F75" s="169">
        <v>8.7100000000000009</v>
      </c>
      <c r="G75" s="200">
        <f t="shared" ref="G75:G79" si="11">(F75*$E$9)+F75</f>
        <v>10.89</v>
      </c>
      <c r="H75" s="374">
        <f>E75*G75</f>
        <v>65.34</v>
      </c>
      <c r="I75" s="282">
        <f t="shared" ref="I75:I79" si="12">(H75*65%)</f>
        <v>42.47</v>
      </c>
      <c r="J75" s="293">
        <f t="shared" ref="J75:J79" si="13">(H75*35%)</f>
        <v>22.87</v>
      </c>
      <c r="K75" s="161"/>
    </row>
    <row r="76" spans="1:12" s="162" customFormat="1" ht="13" customHeight="1" x14ac:dyDescent="0.25">
      <c r="A76" s="201" t="s">
        <v>238</v>
      </c>
      <c r="B76" s="216">
        <v>89395</v>
      </c>
      <c r="C76" s="218" t="s">
        <v>106</v>
      </c>
      <c r="D76" s="201" t="s">
        <v>50</v>
      </c>
      <c r="E76" s="202">
        <v>6</v>
      </c>
      <c r="F76" s="169">
        <v>12.3</v>
      </c>
      <c r="G76" s="200">
        <f t="shared" si="11"/>
        <v>15.38</v>
      </c>
      <c r="H76" s="374">
        <f>E76*G76</f>
        <v>92.28</v>
      </c>
      <c r="I76" s="282">
        <f t="shared" si="12"/>
        <v>59.98</v>
      </c>
      <c r="J76" s="293">
        <f t="shared" si="13"/>
        <v>32.299999999999997</v>
      </c>
      <c r="K76" s="252"/>
    </row>
    <row r="77" spans="1:12" s="35" customFormat="1" ht="37.5" customHeight="1" x14ac:dyDescent="0.25">
      <c r="A77" s="201" t="s">
        <v>239</v>
      </c>
      <c r="B77" s="216">
        <v>89957</v>
      </c>
      <c r="C77" s="222" t="s">
        <v>95</v>
      </c>
      <c r="D77" s="201" t="s">
        <v>50</v>
      </c>
      <c r="E77" s="202">
        <v>2</v>
      </c>
      <c r="F77" s="169">
        <v>135.49</v>
      </c>
      <c r="G77" s="200">
        <f t="shared" si="11"/>
        <v>169.36</v>
      </c>
      <c r="H77" s="374">
        <f>E77*G77</f>
        <v>338.72</v>
      </c>
      <c r="I77" s="282">
        <f t="shared" si="12"/>
        <v>220.17</v>
      </c>
      <c r="J77" s="293">
        <f t="shared" si="13"/>
        <v>118.55</v>
      </c>
      <c r="K77" s="161"/>
    </row>
    <row r="78" spans="1:12" s="77" customFormat="1" ht="37.5" x14ac:dyDescent="0.25">
      <c r="A78" s="201" t="s">
        <v>235</v>
      </c>
      <c r="B78" s="216">
        <v>89972</v>
      </c>
      <c r="C78" s="222" t="s">
        <v>159</v>
      </c>
      <c r="D78" s="201" t="s">
        <v>50</v>
      </c>
      <c r="E78" s="202">
        <v>1</v>
      </c>
      <c r="F78" s="169">
        <v>60.07</v>
      </c>
      <c r="G78" s="200">
        <f t="shared" si="11"/>
        <v>75.09</v>
      </c>
      <c r="H78" s="374">
        <f>E78*G78</f>
        <v>75.09</v>
      </c>
      <c r="I78" s="282">
        <f t="shared" si="12"/>
        <v>48.81</v>
      </c>
      <c r="J78" s="293">
        <f t="shared" si="13"/>
        <v>26.28</v>
      </c>
      <c r="K78" s="161"/>
      <c r="L78" s="35"/>
    </row>
    <row r="79" spans="1:12" s="35" customFormat="1" ht="50" x14ac:dyDescent="0.25">
      <c r="A79" s="201" t="s">
        <v>236</v>
      </c>
      <c r="B79" s="216">
        <v>91785</v>
      </c>
      <c r="C79" s="222" t="s">
        <v>158</v>
      </c>
      <c r="D79" s="201" t="s">
        <v>80</v>
      </c>
      <c r="E79" s="202">
        <v>18</v>
      </c>
      <c r="F79" s="169">
        <v>43.52</v>
      </c>
      <c r="G79" s="200">
        <f t="shared" si="11"/>
        <v>54.4</v>
      </c>
      <c r="H79" s="374">
        <f>E79*G79</f>
        <v>979.2</v>
      </c>
      <c r="I79" s="282">
        <f t="shared" si="12"/>
        <v>636.48</v>
      </c>
      <c r="J79" s="293">
        <f t="shared" si="13"/>
        <v>342.72</v>
      </c>
      <c r="K79" s="135"/>
    </row>
    <row r="80" spans="1:12" s="162" customFormat="1" ht="13" x14ac:dyDescent="0.25">
      <c r="A80" s="204"/>
      <c r="B80" s="278"/>
      <c r="C80" s="279" t="s">
        <v>154</v>
      </c>
      <c r="D80" s="204"/>
      <c r="E80" s="168"/>
      <c r="F80" s="205"/>
      <c r="G80" s="206"/>
      <c r="H80" s="298">
        <f>H75+H76+H77+H79+H78</f>
        <v>1550.63</v>
      </c>
      <c r="I80" s="313">
        <f>I75+I76+I77+I79+I78</f>
        <v>1007.91</v>
      </c>
      <c r="J80" s="294">
        <f>J75+J76+J77+J79+J78</f>
        <v>542.72</v>
      </c>
      <c r="K80" s="135"/>
      <c r="L80" s="35"/>
    </row>
    <row r="81" spans="1:12" s="35" customFormat="1" ht="17.25" customHeight="1" x14ac:dyDescent="0.25">
      <c r="A81" s="390"/>
      <c r="B81" s="391"/>
      <c r="C81" s="392" t="s">
        <v>201</v>
      </c>
      <c r="D81" s="524"/>
      <c r="E81" s="525"/>
      <c r="F81" s="525"/>
      <c r="G81" s="526"/>
      <c r="H81" s="393">
        <f>H80</f>
        <v>1550.63</v>
      </c>
      <c r="I81" s="363">
        <f>I75+I76+I77+I78+I79</f>
        <v>1007.91</v>
      </c>
      <c r="J81" s="386">
        <f>J75+J76+J77+J78+J79</f>
        <v>542.72</v>
      </c>
      <c r="K81" s="252"/>
    </row>
    <row r="82" spans="1:12" s="35" customFormat="1" ht="18" customHeight="1" x14ac:dyDescent="0.25">
      <c r="A82" s="133" t="s">
        <v>121</v>
      </c>
      <c r="B82" s="152"/>
      <c r="C82" s="132" t="s">
        <v>200</v>
      </c>
      <c r="D82" s="380"/>
      <c r="E82" s="380"/>
      <c r="F82" s="380"/>
      <c r="G82" s="380"/>
      <c r="H82" s="380"/>
      <c r="I82" s="333"/>
      <c r="J82" s="349"/>
      <c r="K82" s="161"/>
    </row>
    <row r="83" spans="1:12" s="35" customFormat="1" ht="13" x14ac:dyDescent="0.25">
      <c r="A83" s="201" t="s">
        <v>123</v>
      </c>
      <c r="B83" s="216">
        <v>89712</v>
      </c>
      <c r="C83" s="222" t="s">
        <v>110</v>
      </c>
      <c r="D83" s="204" t="s">
        <v>80</v>
      </c>
      <c r="E83" s="168">
        <v>21</v>
      </c>
      <c r="F83" s="205">
        <v>30.45</v>
      </c>
      <c r="G83" s="243">
        <f t="shared" ref="G83:G91" si="14">(F83*$E$9)+F83</f>
        <v>38.06</v>
      </c>
      <c r="H83" s="376">
        <f t="shared" ref="H83:H96" si="15">E83*G83</f>
        <v>799.26</v>
      </c>
      <c r="I83" s="282">
        <f t="shared" ref="I83:I91" si="16">(H83*65%)</f>
        <v>519.52</v>
      </c>
      <c r="J83" s="293">
        <f t="shared" ref="J83:J91" si="17">(H83*35%)</f>
        <v>279.74</v>
      </c>
      <c r="K83" s="135"/>
      <c r="L83" s="77"/>
    </row>
    <row r="84" spans="1:12" s="35" customFormat="1" ht="13" x14ac:dyDescent="0.25">
      <c r="A84" s="201" t="s">
        <v>124</v>
      </c>
      <c r="B84" s="216">
        <v>89711</v>
      </c>
      <c r="C84" s="222" t="s">
        <v>170</v>
      </c>
      <c r="D84" s="204" t="s">
        <v>80</v>
      </c>
      <c r="E84" s="168">
        <v>6</v>
      </c>
      <c r="F84" s="205">
        <v>19.809999999999999</v>
      </c>
      <c r="G84" s="243">
        <f t="shared" ref="G84:G89" si="18">(F84*$E$9)+F84</f>
        <v>24.76</v>
      </c>
      <c r="H84" s="376">
        <f t="shared" si="15"/>
        <v>148.56</v>
      </c>
      <c r="I84" s="282">
        <f t="shared" ref="I84:I89" si="19">(H84*65%)</f>
        <v>96.56</v>
      </c>
      <c r="J84" s="293">
        <f t="shared" ref="J84:J90" si="20">(H84*35%)</f>
        <v>52</v>
      </c>
      <c r="K84" s="135"/>
      <c r="L84" s="77"/>
    </row>
    <row r="85" spans="1:12" s="35" customFormat="1" ht="13" x14ac:dyDescent="0.25">
      <c r="A85" s="201" t="s">
        <v>136</v>
      </c>
      <c r="B85" s="216">
        <v>89713</v>
      </c>
      <c r="C85" s="222" t="s">
        <v>207</v>
      </c>
      <c r="D85" s="204" t="s">
        <v>80</v>
      </c>
      <c r="E85" s="168">
        <v>15</v>
      </c>
      <c r="F85" s="205">
        <v>46.44</v>
      </c>
      <c r="G85" s="243">
        <f t="shared" si="18"/>
        <v>58.05</v>
      </c>
      <c r="H85" s="376">
        <f t="shared" si="15"/>
        <v>870.75</v>
      </c>
      <c r="I85" s="282">
        <f t="shared" si="19"/>
        <v>565.99</v>
      </c>
      <c r="J85" s="293">
        <f t="shared" si="20"/>
        <v>304.76</v>
      </c>
      <c r="K85" s="135"/>
      <c r="L85" s="77"/>
    </row>
    <row r="86" spans="1:12" s="35" customFormat="1" ht="25" x14ac:dyDescent="0.25">
      <c r="A86" s="201" t="s">
        <v>137</v>
      </c>
      <c r="B86" s="216">
        <v>89714</v>
      </c>
      <c r="C86" s="222" t="s">
        <v>206</v>
      </c>
      <c r="D86" s="204" t="s">
        <v>80</v>
      </c>
      <c r="E86" s="168">
        <v>24</v>
      </c>
      <c r="F86" s="205">
        <v>59.05</v>
      </c>
      <c r="G86" s="243">
        <f t="shared" si="18"/>
        <v>73.81</v>
      </c>
      <c r="H86" s="376">
        <f t="shared" si="15"/>
        <v>1771.44</v>
      </c>
      <c r="I86" s="282">
        <f t="shared" si="19"/>
        <v>1151.44</v>
      </c>
      <c r="J86" s="293">
        <f t="shared" si="20"/>
        <v>620</v>
      </c>
      <c r="K86" s="135"/>
      <c r="L86" s="77"/>
    </row>
    <row r="87" spans="1:12" s="35" customFormat="1" ht="37.5" x14ac:dyDescent="0.25">
      <c r="A87" s="201" t="s">
        <v>138</v>
      </c>
      <c r="B87" s="216">
        <v>98062</v>
      </c>
      <c r="C87" s="222" t="s">
        <v>215</v>
      </c>
      <c r="D87" s="204" t="s">
        <v>50</v>
      </c>
      <c r="E87" s="168">
        <v>1</v>
      </c>
      <c r="F87" s="205">
        <v>2789.78</v>
      </c>
      <c r="G87" s="243">
        <f t="shared" si="18"/>
        <v>3487.23</v>
      </c>
      <c r="H87" s="376">
        <f t="shared" si="15"/>
        <v>3487.23</v>
      </c>
      <c r="I87" s="282">
        <f t="shared" si="19"/>
        <v>2266.6999999999998</v>
      </c>
      <c r="J87" s="293">
        <f t="shared" si="20"/>
        <v>1220.53</v>
      </c>
      <c r="K87" s="135"/>
      <c r="L87" s="77"/>
    </row>
    <row r="88" spans="1:12" s="35" customFormat="1" ht="49" customHeight="1" x14ac:dyDescent="0.25">
      <c r="A88" s="201" t="s">
        <v>139</v>
      </c>
      <c r="B88" s="216">
        <v>98052</v>
      </c>
      <c r="C88" s="222" t="s">
        <v>197</v>
      </c>
      <c r="D88" s="204" t="s">
        <v>50</v>
      </c>
      <c r="E88" s="168">
        <v>1</v>
      </c>
      <c r="F88" s="205">
        <v>1856.04</v>
      </c>
      <c r="G88" s="243">
        <f t="shared" si="18"/>
        <v>2320.0500000000002</v>
      </c>
      <c r="H88" s="376">
        <f t="shared" si="15"/>
        <v>2320.0500000000002</v>
      </c>
      <c r="I88" s="282">
        <f t="shared" si="19"/>
        <v>1508.03</v>
      </c>
      <c r="J88" s="293">
        <f t="shared" si="20"/>
        <v>812.02</v>
      </c>
      <c r="K88" s="135"/>
      <c r="L88" s="77"/>
    </row>
    <row r="89" spans="1:12" s="35" customFormat="1" ht="49" customHeight="1" x14ac:dyDescent="0.25">
      <c r="A89" s="201" t="s">
        <v>140</v>
      </c>
      <c r="B89" s="216">
        <v>98058</v>
      </c>
      <c r="C89" s="222" t="s">
        <v>205</v>
      </c>
      <c r="D89" s="204" t="s">
        <v>50</v>
      </c>
      <c r="E89" s="168">
        <v>1</v>
      </c>
      <c r="F89" s="205">
        <v>675.38</v>
      </c>
      <c r="G89" s="243">
        <f t="shared" si="18"/>
        <v>844.23</v>
      </c>
      <c r="H89" s="376">
        <f t="shared" si="15"/>
        <v>844.23</v>
      </c>
      <c r="I89" s="282">
        <f t="shared" si="19"/>
        <v>548.75</v>
      </c>
      <c r="J89" s="293">
        <f t="shared" si="20"/>
        <v>295.48</v>
      </c>
      <c r="K89" s="135"/>
      <c r="L89" s="77"/>
    </row>
    <row r="90" spans="1:12" s="35" customFormat="1" ht="37.5" x14ac:dyDescent="0.25">
      <c r="A90" s="201" t="s">
        <v>141</v>
      </c>
      <c r="B90" s="216">
        <v>89726</v>
      </c>
      <c r="C90" s="222" t="s">
        <v>208</v>
      </c>
      <c r="D90" s="204" t="s">
        <v>50</v>
      </c>
      <c r="E90" s="168">
        <v>4</v>
      </c>
      <c r="F90" s="205">
        <v>7.61</v>
      </c>
      <c r="G90" s="243">
        <f t="shared" si="14"/>
        <v>9.51</v>
      </c>
      <c r="H90" s="376">
        <f t="shared" si="15"/>
        <v>38.04</v>
      </c>
      <c r="I90" s="282">
        <f t="shared" si="16"/>
        <v>24.73</v>
      </c>
      <c r="J90" s="293">
        <f t="shared" si="20"/>
        <v>13.31</v>
      </c>
      <c r="K90" s="135"/>
      <c r="L90" s="77"/>
    </row>
    <row r="91" spans="1:12" s="35" customFormat="1" ht="35" customHeight="1" x14ac:dyDescent="0.25">
      <c r="A91" s="201" t="s">
        <v>142</v>
      </c>
      <c r="B91" s="216">
        <v>89724</v>
      </c>
      <c r="C91" s="222" t="s">
        <v>209</v>
      </c>
      <c r="D91" s="204" t="s">
        <v>50</v>
      </c>
      <c r="E91" s="168">
        <v>16</v>
      </c>
      <c r="F91" s="205">
        <v>10.94</v>
      </c>
      <c r="G91" s="243">
        <f t="shared" si="14"/>
        <v>13.68</v>
      </c>
      <c r="H91" s="369">
        <f t="shared" si="15"/>
        <v>218.88</v>
      </c>
      <c r="I91" s="282">
        <f t="shared" si="16"/>
        <v>142.27000000000001</v>
      </c>
      <c r="J91" s="293">
        <f t="shared" si="17"/>
        <v>76.61</v>
      </c>
      <c r="K91" s="252"/>
      <c r="L91" s="77"/>
    </row>
    <row r="92" spans="1:12" s="35" customFormat="1" ht="37.5" x14ac:dyDescent="0.25">
      <c r="A92" s="201" t="s">
        <v>143</v>
      </c>
      <c r="B92" s="216">
        <v>89732</v>
      </c>
      <c r="C92" s="222" t="s">
        <v>210</v>
      </c>
      <c r="D92" s="204" t="s">
        <v>50</v>
      </c>
      <c r="E92" s="168">
        <v>1</v>
      </c>
      <c r="F92" s="205">
        <v>12.09</v>
      </c>
      <c r="G92" s="243">
        <f t="shared" ref="G92" si="21">(F92*$E$9)+F92</f>
        <v>15.11</v>
      </c>
      <c r="H92" s="376">
        <f t="shared" si="15"/>
        <v>15.11</v>
      </c>
      <c r="I92" s="282">
        <f t="shared" ref="I92" si="22">(H92*65%)</f>
        <v>9.82</v>
      </c>
      <c r="J92" s="293">
        <f>(H92*35%)</f>
        <v>5.29</v>
      </c>
      <c r="K92" s="135"/>
      <c r="L92" s="77"/>
    </row>
    <row r="93" spans="1:12" s="35" customFormat="1" ht="49" customHeight="1" x14ac:dyDescent="0.25">
      <c r="A93" s="201" t="s">
        <v>240</v>
      </c>
      <c r="B93" s="216">
        <v>89784</v>
      </c>
      <c r="C93" s="222" t="s">
        <v>213</v>
      </c>
      <c r="D93" s="204" t="s">
        <v>50</v>
      </c>
      <c r="E93" s="168">
        <v>1</v>
      </c>
      <c r="F93" s="205">
        <v>21.51</v>
      </c>
      <c r="G93" s="243">
        <f t="shared" ref="G93:G94" si="23">(F93*$E$9)+F93</f>
        <v>26.89</v>
      </c>
      <c r="H93" s="369">
        <f t="shared" si="15"/>
        <v>26.89</v>
      </c>
      <c r="I93" s="282">
        <f t="shared" ref="I93:I94" si="24">(H93*65%)</f>
        <v>17.48</v>
      </c>
      <c r="J93" s="293">
        <f t="shared" ref="J93:J94" si="25">(H93*35%)</f>
        <v>9.41</v>
      </c>
      <c r="K93" s="252"/>
      <c r="L93" s="77"/>
    </row>
    <row r="94" spans="1:12" s="35" customFormat="1" ht="37.5" customHeight="1" x14ac:dyDescent="0.25">
      <c r="A94" s="201" t="s">
        <v>241</v>
      </c>
      <c r="B94" s="216">
        <v>89744</v>
      </c>
      <c r="C94" s="222" t="s">
        <v>211</v>
      </c>
      <c r="D94" s="204" t="s">
        <v>50</v>
      </c>
      <c r="E94" s="168">
        <v>10</v>
      </c>
      <c r="F94" s="205">
        <v>26.15</v>
      </c>
      <c r="G94" s="243">
        <f t="shared" si="23"/>
        <v>32.69</v>
      </c>
      <c r="H94" s="369">
        <f t="shared" si="15"/>
        <v>326.89999999999998</v>
      </c>
      <c r="I94" s="282">
        <f t="shared" si="24"/>
        <v>212.49</v>
      </c>
      <c r="J94" s="293">
        <f t="shared" si="25"/>
        <v>114.42</v>
      </c>
      <c r="K94" s="252"/>
      <c r="L94" s="77"/>
    </row>
    <row r="95" spans="1:12" s="35" customFormat="1" ht="55.5" customHeight="1" x14ac:dyDescent="0.25">
      <c r="A95" s="201" t="s">
        <v>242</v>
      </c>
      <c r="B95" s="216">
        <v>89696</v>
      </c>
      <c r="C95" s="222" t="s">
        <v>214</v>
      </c>
      <c r="D95" s="204" t="s">
        <v>50</v>
      </c>
      <c r="E95" s="168">
        <v>3</v>
      </c>
      <c r="F95" s="205">
        <v>74.349999999999994</v>
      </c>
      <c r="G95" s="243">
        <f t="shared" ref="G95:G96" si="26">(F95*$E$9)+F95</f>
        <v>92.94</v>
      </c>
      <c r="H95" s="369">
        <f t="shared" si="15"/>
        <v>278.82</v>
      </c>
      <c r="I95" s="282">
        <f t="shared" ref="I95:I96" si="27">(H95*65%)</f>
        <v>181.23</v>
      </c>
      <c r="J95" s="293">
        <f t="shared" ref="J95:J96" si="28">(H95*35%)</f>
        <v>97.59</v>
      </c>
      <c r="K95" s="252"/>
      <c r="L95" s="77"/>
    </row>
    <row r="96" spans="1:12" s="35" customFormat="1" ht="36" customHeight="1" x14ac:dyDescent="0.25">
      <c r="A96" s="201" t="s">
        <v>243</v>
      </c>
      <c r="B96" s="216">
        <v>89522</v>
      </c>
      <c r="C96" s="222" t="s">
        <v>212</v>
      </c>
      <c r="D96" s="204" t="s">
        <v>50</v>
      </c>
      <c r="E96" s="168">
        <v>3</v>
      </c>
      <c r="F96" s="205">
        <v>33.76</v>
      </c>
      <c r="G96" s="243">
        <f t="shared" si="26"/>
        <v>42.2</v>
      </c>
      <c r="H96" s="369">
        <f t="shared" si="15"/>
        <v>126.6</v>
      </c>
      <c r="I96" s="282">
        <f t="shared" si="27"/>
        <v>82.29</v>
      </c>
      <c r="J96" s="293">
        <f t="shared" si="28"/>
        <v>44.31</v>
      </c>
      <c r="K96" s="252"/>
      <c r="L96" s="77"/>
    </row>
    <row r="97" spans="1:12" s="26" customFormat="1" x14ac:dyDescent="0.35">
      <c r="A97" s="257"/>
      <c r="B97" s="256"/>
      <c r="C97" s="272" t="s">
        <v>154</v>
      </c>
      <c r="D97" s="312"/>
      <c r="E97" s="262"/>
      <c r="F97" s="263"/>
      <c r="G97" s="350"/>
      <c r="H97" s="377">
        <f>H83+H91+H87+H84+H90+H88+H89+H85+H86+H92+H93+H94+H95+H96</f>
        <v>11272.76</v>
      </c>
      <c r="I97" s="313">
        <f>I83+I84+I87+I88+I89+I90+I91+I85+I86+I92+I93+I94+I95+I96</f>
        <v>7327.3</v>
      </c>
      <c r="J97" s="297">
        <f>J83+J91+J87+J84+J90+J88+J89</f>
        <v>2749.69</v>
      </c>
      <c r="K97" s="252"/>
      <c r="L97" s="360"/>
    </row>
    <row r="98" spans="1:12" s="364" customFormat="1" x14ac:dyDescent="0.35">
      <c r="A98" s="356"/>
      <c r="B98" s="388"/>
      <c r="C98" s="394" t="s">
        <v>199</v>
      </c>
      <c r="D98" s="395"/>
      <c r="E98" s="396"/>
      <c r="F98" s="397"/>
      <c r="G98" s="398"/>
      <c r="H98" s="399">
        <f>H97</f>
        <v>11272.76</v>
      </c>
      <c r="I98" s="363">
        <f>I97</f>
        <v>7327.3</v>
      </c>
      <c r="J98" s="362">
        <f>J97</f>
        <v>2749.69</v>
      </c>
      <c r="K98" s="252"/>
      <c r="L98" s="162"/>
    </row>
    <row r="99" spans="1:12" s="213" customFormat="1" ht="17.25" customHeight="1" x14ac:dyDescent="0.25">
      <c r="A99" s="319" t="s">
        <v>96</v>
      </c>
      <c r="B99" s="249"/>
      <c r="C99" s="250" t="s">
        <v>165</v>
      </c>
      <c r="D99" s="378"/>
      <c r="E99" s="378"/>
      <c r="F99" s="378"/>
      <c r="G99" s="378"/>
      <c r="H99" s="378"/>
      <c r="I99" s="378"/>
      <c r="J99" s="378"/>
      <c r="K99" s="210"/>
    </row>
    <row r="100" spans="1:12" s="35" customFormat="1" ht="23.25" customHeight="1" x14ac:dyDescent="0.25">
      <c r="A100" s="204" t="s">
        <v>244</v>
      </c>
      <c r="B100" s="219">
        <v>99804</v>
      </c>
      <c r="C100" s="220" t="s">
        <v>152</v>
      </c>
      <c r="D100" s="211" t="s">
        <v>76</v>
      </c>
      <c r="E100" s="240">
        <v>120</v>
      </c>
      <c r="F100" s="244">
        <v>4.76</v>
      </c>
      <c r="G100" s="244">
        <f>(F100*$E$9)+F100</f>
        <v>5.95</v>
      </c>
      <c r="H100" s="281">
        <f>E100*G100</f>
        <v>714</v>
      </c>
      <c r="I100" s="282">
        <f>(H100*65%)</f>
        <v>464.1</v>
      </c>
      <c r="J100" s="282">
        <f>(H100*35%)</f>
        <v>249.9</v>
      </c>
      <c r="K100" s="210"/>
    </row>
    <row r="101" spans="1:12" s="35" customFormat="1" ht="17.25" customHeight="1" x14ac:dyDescent="0.35">
      <c r="A101" s="204"/>
      <c r="B101" s="204"/>
      <c r="C101" s="280" t="s">
        <v>154</v>
      </c>
      <c r="D101" s="351"/>
      <c r="E101" s="352"/>
      <c r="F101" s="353"/>
      <c r="G101" s="353"/>
      <c r="H101" s="379">
        <f>H100</f>
        <v>714</v>
      </c>
      <c r="I101" s="313">
        <f>(H101*65%)</f>
        <v>464.1</v>
      </c>
      <c r="J101" s="354">
        <f>(H101*35%)</f>
        <v>249.9</v>
      </c>
      <c r="K101" s="27"/>
    </row>
    <row r="102" spans="1:12" ht="20.25" customHeight="1" thickBot="1" x14ac:dyDescent="0.4">
      <c r="A102" s="390"/>
      <c r="B102" s="390"/>
      <c r="C102" s="517" t="s">
        <v>198</v>
      </c>
      <c r="D102" s="518"/>
      <c r="E102" s="518"/>
      <c r="F102" s="518"/>
      <c r="G102" s="519"/>
      <c r="H102" s="400">
        <f>H101</f>
        <v>714</v>
      </c>
      <c r="I102" s="363">
        <f>(H102*65%)</f>
        <v>464.1</v>
      </c>
      <c r="J102" s="401">
        <f>(H102*35%)</f>
        <v>249.9</v>
      </c>
      <c r="K102" s="27"/>
      <c r="L102" s="77"/>
    </row>
    <row r="103" spans="1:12" ht="16" thickBot="1" x14ac:dyDescent="0.4">
      <c r="A103" s="204"/>
      <c r="B103" s="107"/>
      <c r="C103" s="516" t="s">
        <v>160</v>
      </c>
      <c r="D103" s="516"/>
      <c r="E103" s="516"/>
      <c r="F103" s="516"/>
      <c r="G103" s="516"/>
      <c r="H103" s="355">
        <f>H98+H81+H73+H60+H56+H50+H102</f>
        <v>126837.24</v>
      </c>
      <c r="I103" s="313">
        <f>H103*65%</f>
        <v>82444.210000000006</v>
      </c>
      <c r="J103" s="334">
        <f>H103*35%</f>
        <v>44393.03</v>
      </c>
      <c r="K103" s="27"/>
    </row>
    <row r="104" spans="1:12" ht="16" thickBot="1" x14ac:dyDescent="0.4">
      <c r="A104" s="422"/>
      <c r="B104" s="423"/>
      <c r="C104" s="424"/>
      <c r="D104" s="424"/>
      <c r="E104" s="424"/>
      <c r="F104" s="424"/>
      <c r="G104" s="424"/>
      <c r="H104" s="425"/>
      <c r="I104" s="426"/>
      <c r="J104" s="302"/>
      <c r="K104" s="27"/>
    </row>
    <row r="105" spans="1:12" ht="16" thickBot="1" x14ac:dyDescent="0.4">
      <c r="A105" s="108" t="s">
        <v>85</v>
      </c>
      <c r="B105" s="142">
        <v>44774</v>
      </c>
      <c r="C105" s="103" t="s">
        <v>47</v>
      </c>
      <c r="D105" s="90"/>
      <c r="E105" s="85"/>
      <c r="F105" s="82" t="s">
        <v>54</v>
      </c>
      <c r="G105" s="82"/>
      <c r="H105" s="421"/>
      <c r="I105" s="302"/>
      <c r="J105" s="284"/>
      <c r="K105" s="27"/>
    </row>
    <row r="106" spans="1:12" s="365" customFormat="1" x14ac:dyDescent="0.35">
      <c r="A106" s="108"/>
      <c r="B106" s="92"/>
      <c r="C106" s="104" t="s">
        <v>166</v>
      </c>
      <c r="D106" s="89"/>
      <c r="E106" s="86"/>
      <c r="F106" s="83" t="s">
        <v>73</v>
      </c>
      <c r="G106" s="83"/>
      <c r="H106" s="284"/>
      <c r="I106" s="284"/>
      <c r="J106" s="302"/>
      <c r="K106" s="27"/>
    </row>
    <row r="107" spans="1:12" x14ac:dyDescent="0.35">
      <c r="A107" s="98"/>
      <c r="B107" s="90"/>
      <c r="C107" s="105" t="s">
        <v>167</v>
      </c>
      <c r="D107" s="89"/>
      <c r="E107" s="85"/>
      <c r="F107" s="82" t="s">
        <v>74</v>
      </c>
      <c r="G107" s="82"/>
      <c r="H107" s="284"/>
      <c r="I107" s="302"/>
      <c r="J107" s="302"/>
    </row>
    <row r="108" spans="1:12" x14ac:dyDescent="0.35">
      <c r="A108" s="98"/>
      <c r="B108" s="93"/>
      <c r="C108" s="105" t="s">
        <v>57</v>
      </c>
      <c r="D108" s="89"/>
      <c r="E108" s="85"/>
      <c r="F108" s="82" t="s">
        <v>77</v>
      </c>
      <c r="G108" s="82"/>
      <c r="H108" s="284"/>
      <c r="I108" s="302"/>
      <c r="J108" s="303"/>
    </row>
    <row r="109" spans="1:12" x14ac:dyDescent="0.35">
      <c r="A109" s="98"/>
      <c r="B109" s="94"/>
      <c r="C109" s="105"/>
      <c r="D109" s="89"/>
      <c r="E109" s="85"/>
      <c r="F109" s="82"/>
      <c r="G109" s="82"/>
      <c r="H109" s="284"/>
      <c r="I109" s="303"/>
      <c r="J109" s="303"/>
    </row>
    <row r="110" spans="1:12" x14ac:dyDescent="0.35">
      <c r="A110" s="98"/>
      <c r="B110" s="94"/>
      <c r="C110" s="105"/>
      <c r="D110" s="89"/>
      <c r="E110" s="85"/>
      <c r="F110" s="82"/>
      <c r="G110" s="82"/>
      <c r="H110" s="284"/>
      <c r="I110" s="303"/>
      <c r="J110" s="303"/>
    </row>
    <row r="111" spans="1:12" x14ac:dyDescent="0.25">
      <c r="A111" s="100"/>
      <c r="B111" s="100"/>
      <c r="C111" s="96"/>
      <c r="D111" s="207"/>
      <c r="E111" s="208"/>
      <c r="F111" s="209"/>
      <c r="G111" s="209"/>
      <c r="H111" s="304"/>
      <c r="I111" s="305"/>
      <c r="J111" s="467"/>
    </row>
    <row r="112" spans="1:12" x14ac:dyDescent="0.25">
      <c r="A112" s="30"/>
    </row>
  </sheetData>
  <mergeCells count="19">
    <mergeCell ref="C103:G103"/>
    <mergeCell ref="C102:G102"/>
    <mergeCell ref="D73:G73"/>
    <mergeCell ref="D60:G60"/>
    <mergeCell ref="D35:G35"/>
    <mergeCell ref="D81:G81"/>
    <mergeCell ref="D41:G41"/>
    <mergeCell ref="D46:G46"/>
    <mergeCell ref="A3:C3"/>
    <mergeCell ref="A7:H7"/>
    <mergeCell ref="A5:C5"/>
    <mergeCell ref="A6:H6"/>
    <mergeCell ref="A10:H10"/>
    <mergeCell ref="A11:H11"/>
    <mergeCell ref="A12:H12"/>
    <mergeCell ref="A13:H13"/>
    <mergeCell ref="A14:H14"/>
    <mergeCell ref="D29:G29"/>
    <mergeCell ref="D22:G22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&amp;RPágina &amp;P de &amp;N</oddHeader>
  </headerFooter>
  <rowBreaks count="3" manualBreakCount="3">
    <brk id="52" max="9" man="1"/>
    <brk id="96" max="9" man="1"/>
    <brk id="11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9"/>
  <sheetViews>
    <sheetView showGridLines="0" topLeftCell="A31" zoomScale="75" zoomScaleNormal="75" zoomScaleSheetLayoutView="70" workbookViewId="0">
      <selection activeCell="AG12" sqref="AG12"/>
    </sheetView>
  </sheetViews>
  <sheetFormatPr defaultColWidth="3.7265625" defaultRowHeight="15.5" x14ac:dyDescent="0.25"/>
  <cols>
    <col min="1" max="8" width="8.7265625" style="37" customWidth="1"/>
    <col min="9" max="20" width="5.7265625" style="37" customWidth="1"/>
    <col min="21" max="26" width="3.7265625" style="37" customWidth="1"/>
    <col min="27" max="27" width="10.81640625" style="37" hidden="1" customWidth="1"/>
    <col min="28" max="28" width="7" style="37" hidden="1" customWidth="1"/>
    <col min="29" max="16384" width="3.7265625" style="37"/>
  </cols>
  <sheetData>
    <row r="1" spans="1:41" ht="80.150000000000006" customHeight="1" thickBot="1" x14ac:dyDescent="0.3"/>
    <row r="2" spans="1:41" ht="18" x14ac:dyDescent="0.25">
      <c r="A2" s="68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41" ht="18" x14ac:dyDescent="0.35">
      <c r="A3" s="76" t="s">
        <v>71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</row>
    <row r="4" spans="1:41" ht="5.15" customHeight="1" x14ac:dyDescent="0.2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/>
      <c r="U4" s="38"/>
      <c r="V4" s="38"/>
      <c r="W4" s="38"/>
      <c r="X4" s="38"/>
      <c r="Y4" s="38"/>
    </row>
    <row r="5" spans="1:41" ht="15" customHeight="1" x14ac:dyDescent="0.25">
      <c r="A5" s="538" t="str">
        <f>'ANEXO 01-ORÇAMENTO'!A5:C5</f>
        <v>SOLICITANTE: SECRETARIA MUNICIPAL DE EDUCAÇÃO</v>
      </c>
      <c r="B5" s="539"/>
      <c r="C5" s="539"/>
      <c r="D5" s="539"/>
      <c r="E5" s="539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1"/>
      <c r="U5" s="38"/>
      <c r="V5" s="38"/>
      <c r="W5" s="38"/>
      <c r="X5" s="38"/>
      <c r="Y5" s="38"/>
    </row>
    <row r="6" spans="1:41" ht="15" customHeight="1" x14ac:dyDescent="0.25">
      <c r="A6" s="527" t="str">
        <f>'ANEXO 01-ORÇAMENTO'!A6</f>
        <v>OBJETO: E.M.E.F. JOÃO CERNICCHIARO</v>
      </c>
      <c r="B6" s="528"/>
      <c r="C6" s="528"/>
      <c r="D6" s="528"/>
      <c r="E6" s="528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30"/>
      <c r="U6" s="38"/>
      <c r="V6" s="38"/>
      <c r="W6" s="38"/>
      <c r="X6" s="38"/>
      <c r="Y6" s="38"/>
    </row>
    <row r="7" spans="1:41" ht="15" customHeight="1" x14ac:dyDescent="0.25">
      <c r="A7" s="531" t="str">
        <f>'ANEXO 01-ORÇAMENTO'!A7:C7</f>
        <v>LOCAL DA OBRA: Professora Nair, Lago de Oliveira</v>
      </c>
      <c r="B7" s="532"/>
      <c r="C7" s="532"/>
      <c r="D7" s="532"/>
      <c r="E7" s="532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4"/>
      <c r="U7" s="38"/>
      <c r="V7" s="38"/>
      <c r="W7" s="38"/>
      <c r="X7" s="38"/>
      <c r="Y7" s="38"/>
    </row>
    <row r="8" spans="1:41" ht="16" thickBot="1" x14ac:dyDescent="0.3">
      <c r="A8" s="535"/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7"/>
      <c r="U8" s="38"/>
      <c r="V8" s="38"/>
      <c r="W8" s="38"/>
      <c r="X8" s="38"/>
      <c r="Y8" s="38"/>
    </row>
    <row r="9" spans="1:41" ht="30" customHeight="1" x14ac:dyDescent="0.25">
      <c r="A9" s="542" t="s">
        <v>5</v>
      </c>
      <c r="B9" s="543"/>
      <c r="C9" s="543"/>
      <c r="D9" s="543"/>
      <c r="E9" s="543"/>
      <c r="F9" s="39"/>
      <c r="G9" s="40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  <c r="U9" s="38"/>
      <c r="V9" s="38"/>
      <c r="W9" s="38"/>
      <c r="X9" s="38"/>
      <c r="Y9" s="38"/>
    </row>
    <row r="10" spans="1:41" ht="30" customHeight="1" thickBot="1" x14ac:dyDescent="0.3">
      <c r="A10" s="544" t="s">
        <v>6</v>
      </c>
      <c r="B10" s="545"/>
      <c r="C10" s="545"/>
      <c r="D10" s="545"/>
      <c r="E10" s="545"/>
      <c r="F10" s="43"/>
      <c r="G10" s="44"/>
      <c r="H10" s="4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  <c r="U10" s="38"/>
      <c r="V10" s="38"/>
      <c r="W10" s="38"/>
      <c r="X10" s="38"/>
      <c r="Y10" s="38"/>
    </row>
    <row r="11" spans="1:41" ht="60" customHeight="1" x14ac:dyDescent="0.25">
      <c r="A11" s="546" t="s">
        <v>7</v>
      </c>
      <c r="B11" s="547"/>
      <c r="C11" s="547"/>
      <c r="D11" s="547"/>
      <c r="E11" s="547"/>
      <c r="F11" s="550" t="s">
        <v>8</v>
      </c>
      <c r="G11" s="551"/>
      <c r="H11" s="552"/>
      <c r="I11" s="47"/>
      <c r="J11" s="47"/>
      <c r="K11" s="48"/>
      <c r="L11" s="556" t="s">
        <v>9</v>
      </c>
      <c r="M11" s="557"/>
      <c r="N11" s="557"/>
      <c r="O11" s="557"/>
      <c r="P11" s="557"/>
      <c r="Q11" s="557"/>
      <c r="R11" s="557"/>
      <c r="S11" s="557"/>
      <c r="T11" s="558"/>
      <c r="U11" s="49"/>
      <c r="V11" s="49"/>
      <c r="W11" s="49"/>
      <c r="X11" s="49"/>
      <c r="Y11" s="49"/>
      <c r="Z11" s="49"/>
      <c r="AA11" s="49"/>
      <c r="AB11" s="49"/>
      <c r="AC11" s="67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1.75" customHeight="1" x14ac:dyDescent="0.25">
      <c r="A12" s="548"/>
      <c r="B12" s="549"/>
      <c r="C12" s="549"/>
      <c r="D12" s="549"/>
      <c r="E12" s="549"/>
      <c r="F12" s="553"/>
      <c r="G12" s="554"/>
      <c r="H12" s="555"/>
      <c r="I12" s="47"/>
      <c r="J12" s="47"/>
      <c r="K12" s="48"/>
      <c r="L12" s="559" t="s">
        <v>10</v>
      </c>
      <c r="M12" s="560"/>
      <c r="N12" s="560"/>
      <c r="O12" s="560" t="s">
        <v>11</v>
      </c>
      <c r="P12" s="560"/>
      <c r="Q12" s="560"/>
      <c r="R12" s="560" t="s">
        <v>12</v>
      </c>
      <c r="S12" s="560"/>
      <c r="T12" s="561"/>
      <c r="W12" s="38"/>
      <c r="X12" s="38"/>
      <c r="Y12" s="38"/>
      <c r="Z12" s="38"/>
    </row>
    <row r="13" spans="1:41" s="61" customFormat="1" ht="30" customHeight="1" x14ac:dyDescent="0.25">
      <c r="A13" s="571" t="s">
        <v>60</v>
      </c>
      <c r="B13" s="572"/>
      <c r="C13" s="572"/>
      <c r="D13" s="572"/>
      <c r="E13" s="572"/>
      <c r="F13" s="573">
        <v>4.8899999999999997</v>
      </c>
      <c r="G13" s="574"/>
      <c r="H13" s="575"/>
      <c r="I13" s="567" t="str">
        <f>IF(F13&lt;L13," Atenção",IF(F13&gt;R13,"Atenção","OK"))</f>
        <v>OK</v>
      </c>
      <c r="J13" s="568"/>
      <c r="K13" s="60"/>
      <c r="L13" s="569">
        <f>CHOOSE(Plan4!$B$17,Plan4!C6,Plan4!D6,Plan4!E6,Plan4!F6,Plan4!G6,Plan4!H6)</f>
        <v>3</v>
      </c>
      <c r="M13" s="570"/>
      <c r="N13" s="570"/>
      <c r="O13" s="570">
        <f>CHOOSE(Plan4!$B$17,Plan4!I6,Plan4!J6,Plan4!K6,Plan4!L6,Plan4!M6,Plan4!N6)</f>
        <v>4</v>
      </c>
      <c r="P13" s="570"/>
      <c r="Q13" s="570"/>
      <c r="R13" s="570">
        <f>CHOOSE(Plan4!$B$17,Plan4!O6,Plan4!P6,Plan4!Q6,Plan4!R6,Plan4!S6,Plan4!T6)</f>
        <v>5.5</v>
      </c>
      <c r="S13" s="570"/>
      <c r="T13" s="576"/>
      <c r="W13" s="62"/>
      <c r="X13" s="62"/>
      <c r="Y13" s="62"/>
      <c r="Z13" s="62"/>
    </row>
    <row r="14" spans="1:41" s="61" customFormat="1" ht="30" customHeight="1" x14ac:dyDescent="0.25">
      <c r="A14" s="562" t="s">
        <v>61</v>
      </c>
      <c r="B14" s="563"/>
      <c r="C14" s="563"/>
      <c r="D14" s="563"/>
      <c r="E14" s="563"/>
      <c r="F14" s="564">
        <v>1</v>
      </c>
      <c r="G14" s="565"/>
      <c r="H14" s="566"/>
      <c r="I14" s="567" t="str">
        <f t="shared" ref="I14:I20" si="0">IF(F14&lt;L14," Atenção",IF(F14&gt;R14,"Atenção","OK"))</f>
        <v>OK</v>
      </c>
      <c r="J14" s="568"/>
      <c r="K14" s="60"/>
      <c r="L14" s="569">
        <f>CHOOSE(Plan4!$B$17,Plan4!C7,Plan4!D7,Plan4!E7,Plan4!F7,Plan4!G7,Plan4!H7)</f>
        <v>0.8</v>
      </c>
      <c r="M14" s="570"/>
      <c r="N14" s="570"/>
      <c r="O14" s="570">
        <f>CHOOSE(Plan4!$B$17,Plan4!I7,Plan4!J7,Plan4!K7,Plan4!L7,Plan4!M7,Plan4!N7)</f>
        <v>0.8</v>
      </c>
      <c r="P14" s="570"/>
      <c r="Q14" s="570"/>
      <c r="R14" s="570">
        <f>CHOOSE(Plan4!$B$17,Plan4!O7,Plan4!P7,Plan4!Q7,Plan4!R7,Plan4!S7,Plan4!T7)</f>
        <v>1</v>
      </c>
      <c r="S14" s="570"/>
      <c r="T14" s="576"/>
      <c r="W14" s="62"/>
      <c r="X14" s="62"/>
      <c r="Y14" s="62"/>
      <c r="Z14" s="62"/>
    </row>
    <row r="15" spans="1:41" s="61" customFormat="1" ht="30" customHeight="1" x14ac:dyDescent="0.25">
      <c r="A15" s="562" t="s">
        <v>62</v>
      </c>
      <c r="B15" s="563"/>
      <c r="C15" s="563"/>
      <c r="D15" s="563"/>
      <c r="E15" s="563"/>
      <c r="F15" s="564">
        <v>1.27</v>
      </c>
      <c r="G15" s="565"/>
      <c r="H15" s="566"/>
      <c r="I15" s="567" t="str">
        <f t="shared" si="0"/>
        <v>OK</v>
      </c>
      <c r="J15" s="568"/>
      <c r="K15" s="60"/>
      <c r="L15" s="569">
        <f>CHOOSE(Plan4!$B$17,Plan4!C8,Plan4!D8,Plan4!E8,Plan4!F8,Plan4!G8,Plan4!H8)</f>
        <v>0.97</v>
      </c>
      <c r="M15" s="570"/>
      <c r="N15" s="570"/>
      <c r="O15" s="570">
        <f>CHOOSE(Plan4!$B$17,Plan4!I8,Plan4!J8,Plan4!K8,Plan4!L8,Plan4!M8,Plan4!N8)</f>
        <v>1.27</v>
      </c>
      <c r="P15" s="570"/>
      <c r="Q15" s="570"/>
      <c r="R15" s="570">
        <f>CHOOSE(Plan4!$B$17,Plan4!O8,Plan4!P8,Plan4!Q8,Plan4!R8,Plan4!S8,Plan4!T8)</f>
        <v>1.27</v>
      </c>
      <c r="S15" s="570"/>
      <c r="T15" s="576"/>
      <c r="W15" s="62"/>
      <c r="X15" s="62"/>
      <c r="Y15" s="62"/>
      <c r="Z15" s="62"/>
    </row>
    <row r="16" spans="1:41" s="61" customFormat="1" ht="30" customHeight="1" x14ac:dyDescent="0.25">
      <c r="A16" s="562" t="s">
        <v>63</v>
      </c>
      <c r="B16" s="563"/>
      <c r="C16" s="563"/>
      <c r="D16" s="563"/>
      <c r="E16" s="563"/>
      <c r="F16" s="564">
        <v>1.39</v>
      </c>
      <c r="G16" s="565"/>
      <c r="H16" s="566"/>
      <c r="I16" s="567" t="str">
        <f t="shared" si="0"/>
        <v>OK</v>
      </c>
      <c r="J16" s="568"/>
      <c r="K16" s="60"/>
      <c r="L16" s="569">
        <f>CHOOSE(Plan4!$B$17,Plan4!C9,Plan4!D9,Plan4!E9,Plan4!F9,Plan4!G9,Plan4!H9)</f>
        <v>0.59</v>
      </c>
      <c r="M16" s="570"/>
      <c r="N16" s="570"/>
      <c r="O16" s="570">
        <f>CHOOSE(Plan4!$B$17,Plan4!I9,Plan4!J9,Plan4!K9,Plan4!L9,Plan4!M9,Plan4!N9)</f>
        <v>1.23</v>
      </c>
      <c r="P16" s="570"/>
      <c r="Q16" s="570"/>
      <c r="R16" s="570">
        <f>CHOOSE(Plan4!$B$17,Plan4!O9,Plan4!P9,Plan4!Q9,Plan4!R9,Plan4!S9,Plan4!T9)</f>
        <v>1.39</v>
      </c>
      <c r="S16" s="570"/>
      <c r="T16" s="576"/>
      <c r="W16" s="62"/>
      <c r="X16" s="62"/>
      <c r="Y16" s="62"/>
      <c r="Z16" s="62"/>
    </row>
    <row r="17" spans="1:26" s="61" customFormat="1" ht="30" customHeight="1" x14ac:dyDescent="0.25">
      <c r="A17" s="562" t="s">
        <v>64</v>
      </c>
      <c r="B17" s="563"/>
      <c r="C17" s="563"/>
      <c r="D17" s="563"/>
      <c r="E17" s="563"/>
      <c r="F17" s="564">
        <v>7.4</v>
      </c>
      <c r="G17" s="565"/>
      <c r="H17" s="566"/>
      <c r="I17" s="567" t="str">
        <f t="shared" si="0"/>
        <v>OK</v>
      </c>
      <c r="J17" s="568"/>
      <c r="K17" s="60"/>
      <c r="L17" s="569">
        <f>CHOOSE(Plan4!$B$17,Plan4!C10,Plan4!D10,Plan4!E10,Plan4!F10,Plan4!G10,Plan4!H10)</f>
        <v>6.16</v>
      </c>
      <c r="M17" s="570"/>
      <c r="N17" s="570"/>
      <c r="O17" s="570">
        <f>CHOOSE(Plan4!$B$17,Plan4!I10,Plan4!J10,Plan4!K10,Plan4!L10,Plan4!M10,Plan4!N10)</f>
        <v>7.4</v>
      </c>
      <c r="P17" s="570"/>
      <c r="Q17" s="570"/>
      <c r="R17" s="570">
        <f>CHOOSE(Plan4!$B$17,Plan4!O10,Plan4!P10,Plan4!Q10,Plan4!R10,Plan4!S10,Plan4!T10)</f>
        <v>8.9600000000000009</v>
      </c>
      <c r="S17" s="570"/>
      <c r="T17" s="576"/>
      <c r="W17" s="62"/>
      <c r="X17" s="62"/>
      <c r="Y17" s="62"/>
      <c r="Z17" s="62"/>
    </row>
    <row r="18" spans="1:26" s="61" customFormat="1" ht="30" customHeight="1" x14ac:dyDescent="0.25">
      <c r="A18" s="562" t="s">
        <v>65</v>
      </c>
      <c r="B18" s="563"/>
      <c r="C18" s="563"/>
      <c r="D18" s="563"/>
      <c r="E18" s="563"/>
      <c r="F18" s="564">
        <v>0.65</v>
      </c>
      <c r="G18" s="565"/>
      <c r="H18" s="566"/>
      <c r="I18" s="567" t="str">
        <f t="shared" si="0"/>
        <v>OK</v>
      </c>
      <c r="J18" s="568"/>
      <c r="K18" s="60"/>
      <c r="L18" s="569">
        <f>CHOOSE(Plan4!$B$17,Plan4!C11,Plan4!D11,Plan4!E11,Plan4!F11,Plan4!G11,Plan4!H11)</f>
        <v>0.65</v>
      </c>
      <c r="M18" s="570"/>
      <c r="N18" s="570"/>
      <c r="O18" s="570">
        <f>CHOOSE(Plan4!$B$17,Plan4!I11,Plan4!J11,Plan4!K11,Plan4!L11,Plan4!M11,Plan4!N11)</f>
        <v>0.65</v>
      </c>
      <c r="P18" s="570"/>
      <c r="Q18" s="570"/>
      <c r="R18" s="570">
        <f>CHOOSE(Plan4!$B$17,Plan4!O11,Plan4!P11,Plan4!Q11,Plan4!R11,Plan4!S11,Plan4!T11)</f>
        <v>0.65</v>
      </c>
      <c r="S18" s="570"/>
      <c r="T18" s="576"/>
      <c r="U18" s="63"/>
      <c r="V18" s="63"/>
      <c r="W18" s="62"/>
      <c r="X18" s="62"/>
      <c r="Y18" s="62"/>
      <c r="Z18" s="62"/>
    </row>
    <row r="19" spans="1:26" s="61" customFormat="1" ht="30" customHeight="1" x14ac:dyDescent="0.25">
      <c r="A19" s="562" t="s">
        <v>66</v>
      </c>
      <c r="B19" s="563"/>
      <c r="C19" s="563"/>
      <c r="D19" s="563"/>
      <c r="E19" s="563"/>
      <c r="F19" s="564">
        <v>3</v>
      </c>
      <c r="G19" s="565"/>
      <c r="H19" s="566"/>
      <c r="I19" s="567" t="str">
        <f t="shared" si="0"/>
        <v>OK</v>
      </c>
      <c r="J19" s="568"/>
      <c r="K19" s="60"/>
      <c r="L19" s="569">
        <f>CHOOSE(Plan4!$B$17,Plan4!C12,Plan4!D12,Plan4!E12,Plan4!F12,Plan4!G12,Plan4!H12)</f>
        <v>3</v>
      </c>
      <c r="M19" s="570"/>
      <c r="N19" s="570"/>
      <c r="O19" s="570">
        <f>CHOOSE(Plan4!$B$17,Plan4!I12,Plan4!J12,Plan4!K12,Plan4!L12,Plan4!M12,Plan4!N12)</f>
        <v>3</v>
      </c>
      <c r="P19" s="570"/>
      <c r="Q19" s="570"/>
      <c r="R19" s="570">
        <f>CHOOSE(Plan4!$B$17,Plan4!O12,Plan4!P12,Plan4!Q12,Plan4!R12,Plan4!S12,Plan4!T12)</f>
        <v>3</v>
      </c>
      <c r="S19" s="570"/>
      <c r="T19" s="576"/>
      <c r="W19" s="62"/>
      <c r="X19" s="62"/>
      <c r="Y19" s="62"/>
      <c r="Z19" s="62"/>
    </row>
    <row r="20" spans="1:26" s="61" customFormat="1" ht="30" customHeight="1" x14ac:dyDescent="0.25">
      <c r="A20" s="562" t="s">
        <v>67</v>
      </c>
      <c r="B20" s="563"/>
      <c r="C20" s="563"/>
      <c r="D20" s="563"/>
      <c r="E20" s="563"/>
      <c r="F20" s="564">
        <v>3</v>
      </c>
      <c r="G20" s="565"/>
      <c r="H20" s="566"/>
      <c r="I20" s="567" t="str">
        <f t="shared" si="0"/>
        <v>OK</v>
      </c>
      <c r="J20" s="568"/>
      <c r="K20" s="60"/>
      <c r="L20" s="579">
        <f>CHOOSE(Plan4!$B$17,Plan4!C13,Plan4!D13,Plan4!E13,Plan4!F13,Plan4!G13,Plan4!H13)</f>
        <v>2</v>
      </c>
      <c r="M20" s="577"/>
      <c r="N20" s="577"/>
      <c r="O20" s="577">
        <f>CHOOSE(Plan4!$B$17,Plan4!I13,Plan4!J13,Plan4!K13,Plan4!L13,Plan4!M13,Plan4!N13)</f>
        <v>2</v>
      </c>
      <c r="P20" s="577"/>
      <c r="Q20" s="577"/>
      <c r="R20" s="577">
        <f>CHOOSE(Plan4!$B$17,Plan4!O13,Plan4!P13,Plan4!Q13,Plan4!R13,Plan4!S13,Plan4!T13)</f>
        <v>5</v>
      </c>
      <c r="S20" s="577"/>
      <c r="T20" s="578"/>
      <c r="W20" s="62"/>
      <c r="X20" s="62"/>
      <c r="Y20" s="62"/>
      <c r="Z20" s="62"/>
    </row>
    <row r="21" spans="1:26" s="61" customFormat="1" ht="30" customHeight="1" thickBot="1" x14ac:dyDescent="0.3">
      <c r="A21" s="591" t="s">
        <v>68</v>
      </c>
      <c r="B21" s="592"/>
      <c r="C21" s="592"/>
      <c r="D21" s="592"/>
      <c r="E21" s="592"/>
      <c r="F21" s="593">
        <v>0</v>
      </c>
      <c r="G21" s="594"/>
      <c r="H21" s="595"/>
      <c r="I21" s="64"/>
      <c r="J21" s="64"/>
      <c r="K21" s="60"/>
      <c r="L21" s="580"/>
      <c r="M21" s="580"/>
      <c r="N21" s="580"/>
      <c r="O21" s="580"/>
      <c r="P21" s="580"/>
      <c r="Q21" s="580"/>
      <c r="R21" s="580"/>
      <c r="S21" s="580"/>
      <c r="T21" s="581"/>
      <c r="W21" s="62"/>
      <c r="X21" s="62"/>
      <c r="Y21" s="62"/>
      <c r="Z21" s="62"/>
    </row>
    <row r="22" spans="1:26" s="62" customFormat="1" ht="30" customHeight="1" thickBot="1" x14ac:dyDescent="0.3">
      <c r="A22" s="582" t="s">
        <v>13</v>
      </c>
      <c r="B22" s="583"/>
      <c r="C22" s="583"/>
      <c r="D22" s="583"/>
      <c r="E22" s="584"/>
      <c r="F22" s="585">
        <f>TRUNC((((((1+F13/100+F14/100+F15/100)*(1+F16/100)*(1+F17/100))/(1-(F18/100+F19/100+F20/100+F21/100)))-1)*100),2)</f>
        <v>25</v>
      </c>
      <c r="G22" s="586"/>
      <c r="H22" s="587"/>
      <c r="I22" s="64"/>
      <c r="J22" s="64"/>
      <c r="K22" s="60"/>
      <c r="L22" s="65"/>
      <c r="M22" s="65"/>
      <c r="N22" s="65"/>
      <c r="O22" s="65"/>
      <c r="P22" s="65"/>
      <c r="Q22" s="65"/>
      <c r="R22" s="65"/>
      <c r="S22" s="65"/>
      <c r="T22" s="66"/>
    </row>
    <row r="23" spans="1:26" s="38" customFormat="1" ht="26.25" customHeight="1" x14ac:dyDescent="0.25">
      <c r="A23" s="54"/>
      <c r="B23" s="55"/>
      <c r="C23" s="55"/>
      <c r="D23" s="55"/>
      <c r="E23" s="55"/>
      <c r="F23" s="56"/>
      <c r="G23" s="56"/>
      <c r="H23" s="56"/>
      <c r="I23" s="47"/>
      <c r="J23" s="47"/>
      <c r="K23" s="48"/>
      <c r="L23" s="50"/>
      <c r="M23" s="50"/>
      <c r="N23" s="50"/>
      <c r="O23" s="50"/>
      <c r="P23" s="50"/>
      <c r="Q23" s="50"/>
      <c r="R23" s="50"/>
      <c r="S23" s="50"/>
      <c r="T23" s="51"/>
    </row>
    <row r="24" spans="1:26" s="38" customFormat="1" ht="15" customHeight="1" x14ac:dyDescent="0.25">
      <c r="A24" s="588" t="str">
        <f>IF(OR(I13&lt;&gt;"OK",I14&lt;&gt;"OK",I15&lt;&gt;"OK",I16&lt;&gt;"OK",I17&lt;&gt;"OK",I18&lt;&gt;"OK",I19&lt;&gt;"OK",I20&lt;&gt;"OK"),"Há parcela(s) componente(s) do BDI com valor(s) diferente(s) dos admitidos pelo Acórdão TCU Plenária 2622/2013.",".")</f>
        <v>.</v>
      </c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90"/>
    </row>
    <row r="25" spans="1:26" s="38" customFormat="1" ht="45" customHeight="1" x14ac:dyDescent="0.25">
      <c r="A25" s="596" t="s">
        <v>14</v>
      </c>
      <c r="B25" s="597"/>
      <c r="C25" s="597"/>
      <c r="D25" s="597"/>
      <c r="E25" s="597"/>
      <c r="F25" s="597"/>
      <c r="G25" s="597"/>
      <c r="H25" s="597"/>
      <c r="I25" s="52"/>
      <c r="J25" s="53"/>
      <c r="K25" s="48"/>
      <c r="L25" s="598" t="s">
        <v>75</v>
      </c>
      <c r="M25" s="599"/>
      <c r="N25" s="599"/>
      <c r="O25" s="599"/>
      <c r="P25" s="599"/>
      <c r="Q25" s="599"/>
      <c r="R25" s="599"/>
      <c r="S25" s="599"/>
      <c r="T25" s="600"/>
    </row>
    <row r="26" spans="1:26" s="59" customFormat="1" ht="60" customHeight="1" x14ac:dyDescent="0.25">
      <c r="A26" s="601" t="s">
        <v>69</v>
      </c>
      <c r="B26" s="602"/>
      <c r="C26" s="602"/>
      <c r="D26" s="602"/>
      <c r="E26" s="602"/>
      <c r="F26" s="603">
        <f>TRUNC(((((1+F13/100+F14/100+F15/100)*(1+F16/100)*(1+F17/100))/(1-(F18/100+F19/100+F20/100)))-1)*100,2)</f>
        <v>25</v>
      </c>
      <c r="G26" s="603"/>
      <c r="H26" s="604"/>
      <c r="I26" s="605" t="str">
        <f>IF(F26&lt;L26," Atenção",IF(F26&gt;R26,"Atenção","OK"))</f>
        <v>OK</v>
      </c>
      <c r="J26" s="606"/>
      <c r="K26" s="58"/>
      <c r="L26" s="579">
        <f>CHOOSE(Plan4!$B$17,Plan4!O19,Plan4!O20,Plan4!O21,Plan4!O22,Plan4!O23,Plan4!O24)</f>
        <v>20.34</v>
      </c>
      <c r="M26" s="577"/>
      <c r="N26" s="577"/>
      <c r="O26" s="577">
        <f>CHOOSE(Plan4!$B$17,Plan4!Q19,Plan4!Q20,Plan4!Q21,Plan4!Q22,Plan4!Q23,Plan4!Q24)</f>
        <v>22.12</v>
      </c>
      <c r="P26" s="577"/>
      <c r="Q26" s="577"/>
      <c r="R26" s="577">
        <f>CHOOSE(Plan4!$B$17,Plan4!S19,Plan4!S20,Plan4!S21,Plan4!S22,Plan4!S23,Plan4!S24)</f>
        <v>25</v>
      </c>
      <c r="S26" s="577"/>
      <c r="T26" s="578"/>
    </row>
    <row r="27" spans="1:26" s="38" customFormat="1" ht="15" customHeight="1" x14ac:dyDescent="0.25">
      <c r="A27" s="588" t="str">
        <f>IF(I26&lt;&gt;"OK", "O valor de BDI sem a desoneração está fora da faixa admitida no Acórdão TCU Plenária 2622/2013.",".")</f>
        <v>.</v>
      </c>
      <c r="B27" s="589"/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90"/>
    </row>
    <row r="28" spans="1:26" s="38" customFormat="1" ht="18" x14ac:dyDescent="0.25">
      <c r="A28" s="616" t="s">
        <v>0</v>
      </c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8"/>
    </row>
    <row r="29" spans="1:26" s="38" customFormat="1" ht="181.5" customHeight="1" x14ac:dyDescent="0.25">
      <c r="A29" s="619" t="str">
        <f>"DECLARO que, de acordo com a legislação tributária do município de São Jerônimo, considerando a natureza da obra acima discriminada, para cálculo do valor de ISS a ser cobrado da empresa construtora, é aplicada a aliquota de "&amp;IF(F20="",0,F20)&amp;"% sobre o valor total da obra."&amp;""&amp;""&amp;"DECLARO que o percentual de encargos sociais utilizados no valor da mão-de-obra do orçamento são os encargos sociais praticados pelo SINAPI e/ou SICRO."&amp;""&amp;""&amp;"DECLARO que o orçamento da obra foi verificado com os custos nas duas possibilidades de CONTRIBUIÇÃO PREVIDENCIÁRIA e foi adotada a modalidade "&amp;IF(Plan4!B26=1,"COM DESONERAÇÃO"&amp;" por ser a mais adequada ao município "&amp;F5&amp;".",IF(Plan4!B26=2,"SEM DESONERAÇÃO","")&amp;" por ser a mais adequada ao município.")</f>
        <v>DECLARO que, de acordo com a legislação tributária do município de São Jerônimo, considerando a natureza da obra acima discriminada, para cálculo do valor de ISS a ser cobrado da empresa construtora, é aplicada a aliquota de 3% sobre o valor total da obra.DECLARO que o percentual de encargos sociais utilizados no valor da mão-de-obra do orçamento são os encargos sociais praticados pelo SINAPI e/ou SICRO.DECLARO que o orçamento da obra foi verificado com os custos nas duas possibilidades de CONTRIBUIÇÃO PREVIDENCIÁRIA e foi adotada a modalidade COM DESONERAÇÃO por ser a mais adequada ao município .</v>
      </c>
      <c r="B29" s="620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R29" s="620"/>
      <c r="S29" s="620"/>
      <c r="T29" s="621"/>
    </row>
    <row r="30" spans="1:26" ht="15" customHeight="1" x14ac:dyDescent="0.25">
      <c r="A30" s="622" t="e">
        <f>IF(OR(#REF!=FALSE,#REF!=FALSE,#REF!=FALSE),("Atenção - Não esqueça de preencher o(s) campo(s): -" &amp; IF(#REF!=FALSE," Nº DA ART/RRT -","") &amp; IF(#REF!=FALSE," DATA -","") &amp; IF(#REF!=FALSE," IDENTIFICAÇÃO DO RESPONSÁVEL TÉCNICO -","") &amp; ""),".")</f>
        <v>#REF!</v>
      </c>
      <c r="B30" s="623"/>
      <c r="C30" s="623"/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624"/>
    </row>
    <row r="31" spans="1:26" s="57" customFormat="1" ht="30" customHeight="1" x14ac:dyDescent="0.25">
      <c r="A31" s="607"/>
      <c r="B31" s="608"/>
      <c r="C31" s="608"/>
      <c r="D31" s="608"/>
      <c r="E31" s="608"/>
      <c r="F31" s="608"/>
      <c r="G31" s="608"/>
      <c r="H31" s="608"/>
      <c r="I31" s="609"/>
      <c r="J31" s="610"/>
      <c r="K31" s="610"/>
      <c r="L31" s="610"/>
      <c r="M31" s="610"/>
      <c r="N31" s="610"/>
      <c r="O31" s="610"/>
      <c r="P31" s="610"/>
      <c r="Q31" s="610"/>
      <c r="R31" s="610"/>
      <c r="S31" s="610"/>
      <c r="T31" s="611"/>
    </row>
    <row r="32" spans="1:26" s="57" customFormat="1" ht="30" customHeight="1" x14ac:dyDescent="0.25">
      <c r="A32" s="612"/>
      <c r="B32" s="613"/>
      <c r="C32" s="613"/>
      <c r="D32" s="613"/>
      <c r="E32" s="613"/>
      <c r="F32" s="613"/>
      <c r="G32" s="613"/>
      <c r="H32" s="613"/>
      <c r="I32" s="614" t="s">
        <v>79</v>
      </c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5"/>
    </row>
    <row r="33" spans="1:20" s="57" customFormat="1" ht="30" customHeight="1" x14ac:dyDescent="0.25">
      <c r="A33" s="626" t="s">
        <v>78</v>
      </c>
      <c r="B33" s="627"/>
      <c r="C33" s="627"/>
      <c r="D33" s="627"/>
      <c r="E33" s="627"/>
      <c r="F33" s="627"/>
      <c r="G33" s="627"/>
      <c r="H33" s="627"/>
      <c r="I33" s="628">
        <f>'ANEXO 01-ORÇAMENTO'!B105</f>
        <v>44774</v>
      </c>
      <c r="J33" s="629"/>
      <c r="K33" s="629"/>
      <c r="L33" s="629"/>
      <c r="M33" s="629"/>
      <c r="N33" s="629"/>
      <c r="O33" s="629"/>
      <c r="P33" s="629"/>
      <c r="Q33" s="629"/>
      <c r="R33" s="629"/>
      <c r="S33" s="629"/>
      <c r="T33" s="630"/>
    </row>
    <row r="34" spans="1:20" s="57" customFormat="1" ht="30" customHeight="1" x14ac:dyDescent="0.25">
      <c r="A34" s="631" t="s">
        <v>59</v>
      </c>
      <c r="B34" s="632"/>
      <c r="C34" s="632"/>
      <c r="D34" s="632"/>
      <c r="E34" s="632"/>
      <c r="F34" s="632"/>
      <c r="G34" s="632"/>
      <c r="H34" s="632"/>
      <c r="I34" s="632" t="s">
        <v>4</v>
      </c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3"/>
    </row>
    <row r="35" spans="1:20" ht="400" customHeight="1" x14ac:dyDescent="0.25">
      <c r="A35" s="625"/>
      <c r="B35" s="625"/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5"/>
      <c r="P35" s="625"/>
      <c r="Q35" s="625"/>
      <c r="R35" s="625"/>
      <c r="S35" s="625"/>
      <c r="T35" s="625"/>
    </row>
    <row r="36" spans="1:20" s="38" customFormat="1" ht="14.25" customHeight="1" x14ac:dyDescent="0.25"/>
    <row r="37" spans="1:20" s="38" customFormat="1" x14ac:dyDescent="0.25"/>
    <row r="38" spans="1:20" s="38" customFormat="1" x14ac:dyDescent="0.25"/>
    <row r="39" spans="1:20" s="38" customFormat="1" x14ac:dyDescent="0.25"/>
    <row r="40" spans="1:20" s="38" customFormat="1" x14ac:dyDescent="0.25"/>
    <row r="41" spans="1:20" s="38" customFormat="1" x14ac:dyDescent="0.25"/>
    <row r="42" spans="1:20" s="38" customFormat="1" x14ac:dyDescent="0.25"/>
    <row r="43" spans="1:20" s="38" customFormat="1" x14ac:dyDescent="0.25"/>
    <row r="44" spans="1:20" s="38" customFormat="1" x14ac:dyDescent="0.25"/>
    <row r="45" spans="1:20" s="38" customFormat="1" x14ac:dyDescent="0.25"/>
    <row r="46" spans="1:20" s="38" customFormat="1" ht="12.75" customHeight="1" x14ac:dyDescent="0.25"/>
    <row r="47" spans="1:20" s="38" customFormat="1" x14ac:dyDescent="0.25"/>
    <row r="48" spans="1:20" s="38" customFormat="1" x14ac:dyDescent="0.25"/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</sheetData>
  <mergeCells count="89">
    <mergeCell ref="A35:T35"/>
    <mergeCell ref="A33:H33"/>
    <mergeCell ref="I33:T33"/>
    <mergeCell ref="A34:H34"/>
    <mergeCell ref="I34:T34"/>
    <mergeCell ref="A31:H31"/>
    <mergeCell ref="I31:T31"/>
    <mergeCell ref="A32:H32"/>
    <mergeCell ref="I32:T32"/>
    <mergeCell ref="A27:T27"/>
    <mergeCell ref="A28:T28"/>
    <mergeCell ref="A29:T29"/>
    <mergeCell ref="A30:T30"/>
    <mergeCell ref="A25:H25"/>
    <mergeCell ref="L25:T25"/>
    <mergeCell ref="A26:E26"/>
    <mergeCell ref="F26:H26"/>
    <mergeCell ref="I26:J26"/>
    <mergeCell ref="L26:N26"/>
    <mergeCell ref="O26:Q26"/>
    <mergeCell ref="R26:T26"/>
    <mergeCell ref="R21:T21"/>
    <mergeCell ref="A22:E22"/>
    <mergeCell ref="F22:H22"/>
    <mergeCell ref="A24:T24"/>
    <mergeCell ref="A21:E21"/>
    <mergeCell ref="F21:H21"/>
    <mergeCell ref="L21:N21"/>
    <mergeCell ref="O21:Q21"/>
    <mergeCell ref="O20:Q20"/>
    <mergeCell ref="R20:T20"/>
    <mergeCell ref="A19:E19"/>
    <mergeCell ref="F19:H19"/>
    <mergeCell ref="A20:E20"/>
    <mergeCell ref="F20:H20"/>
    <mergeCell ref="I20:J20"/>
    <mergeCell ref="L20:N20"/>
    <mergeCell ref="I19:J19"/>
    <mergeCell ref="L19:N19"/>
    <mergeCell ref="O17:Q17"/>
    <mergeCell ref="R17:T17"/>
    <mergeCell ref="O18:Q18"/>
    <mergeCell ref="R18:T18"/>
    <mergeCell ref="O19:Q19"/>
    <mergeCell ref="R19:T19"/>
    <mergeCell ref="A18:E18"/>
    <mergeCell ref="F18:H18"/>
    <mergeCell ref="I18:J18"/>
    <mergeCell ref="L18:N18"/>
    <mergeCell ref="A17:E17"/>
    <mergeCell ref="F17:H17"/>
    <mergeCell ref="I17:J17"/>
    <mergeCell ref="L17:N17"/>
    <mergeCell ref="O16:Q16"/>
    <mergeCell ref="R16:T16"/>
    <mergeCell ref="A15:E15"/>
    <mergeCell ref="F15:H15"/>
    <mergeCell ref="A16:E16"/>
    <mergeCell ref="F16:H16"/>
    <mergeCell ref="I16:J16"/>
    <mergeCell ref="L16:N16"/>
    <mergeCell ref="I15:J15"/>
    <mergeCell ref="L15:N15"/>
    <mergeCell ref="O13:Q13"/>
    <mergeCell ref="R13:T13"/>
    <mergeCell ref="O14:Q14"/>
    <mergeCell ref="R14:T14"/>
    <mergeCell ref="O15:Q15"/>
    <mergeCell ref="R15:T15"/>
    <mergeCell ref="A14:E14"/>
    <mergeCell ref="F14:H14"/>
    <mergeCell ref="I14:J14"/>
    <mergeCell ref="L14:N14"/>
    <mergeCell ref="A13:E13"/>
    <mergeCell ref="F13:H13"/>
    <mergeCell ref="I13:J13"/>
    <mergeCell ref="L13:N13"/>
    <mergeCell ref="A10:E10"/>
    <mergeCell ref="A11:E12"/>
    <mergeCell ref="F11:H12"/>
    <mergeCell ref="L11:T11"/>
    <mergeCell ref="L12:N12"/>
    <mergeCell ref="O12:Q12"/>
    <mergeCell ref="R12:T12"/>
    <mergeCell ref="A6:T6"/>
    <mergeCell ref="A7:T7"/>
    <mergeCell ref="A8:T8"/>
    <mergeCell ref="A5:T5"/>
    <mergeCell ref="A9:E9"/>
  </mergeCells>
  <phoneticPr fontId="2" type="noConversion"/>
  <conditionalFormatting sqref="A33:T33 F13:H20">
    <cfRule type="cellIs" dxfId="22" priority="2" stopIfTrue="1" operator="equal">
      <formula>0</formula>
    </cfRule>
  </conditionalFormatting>
  <conditionalFormatting sqref="I26:J26 I13:I20">
    <cfRule type="cellIs" dxfId="21" priority="3" stopIfTrue="1" operator="notEqual">
      <formula>"OK"</formula>
    </cfRule>
  </conditionalFormatting>
  <conditionalFormatting sqref="A24:T24 A27:T27">
    <cfRule type="cellIs" dxfId="20" priority="5" stopIfTrue="1" operator="notEqual">
      <formula>"."</formula>
    </cfRule>
  </conditionalFormatting>
  <conditionalFormatting sqref="A30:T30">
    <cfRule type="cellIs" dxfId="19" priority="6" stopIfTrue="1" operator="notEqual">
      <formula>"."</formula>
    </cfRule>
  </conditionalFormatting>
  <conditionalFormatting sqref="I31:T31">
    <cfRule type="cellIs" dxfId="18" priority="1" stopIfTrue="1" operator="equal">
      <formula>0</formula>
    </cfRule>
  </conditionalFormatting>
  <pageMargins left="0.78740157480314965" right="0.39370078740157483" top="0.39370078740157483" bottom="0.39370078740157483" header="0.19685039370078741" footer="0.19685039370078741"/>
  <pageSetup paperSize="9" scale="65" orientation="portrait" r:id="rId1"/>
  <headerFooter>
    <oddHeader>&amp;RPágina &amp;P de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-down 1">
              <controlPr defaultSize="0" autoLine="0" autoPict="0">
                <anchor moveWithCells="1">
                  <from>
                    <xdr:col>5</xdr:col>
                    <xdr:colOff>12700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Drop-down 3">
              <controlPr defaultSize="0" autoLine="0" autoPict="0">
                <anchor moveWithCells="1">
                  <from>
                    <xdr:col>5</xdr:col>
                    <xdr:colOff>12700</xdr:colOff>
                    <xdr:row>9</xdr:row>
                    <xdr:rowOff>0</xdr:rowOff>
                  </from>
                  <to>
                    <xdr:col>20</xdr:col>
                    <xdr:colOff>0</xdr:colOff>
                    <xdr:row>9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0"/>
  <sheetViews>
    <sheetView view="pageBreakPreview" topLeftCell="A11" zoomScale="85" zoomScaleNormal="100" zoomScaleSheetLayoutView="85" workbookViewId="0">
      <selection activeCell="E37" sqref="E37"/>
    </sheetView>
  </sheetViews>
  <sheetFormatPr defaultColWidth="8.81640625" defaultRowHeight="15.5" x14ac:dyDescent="0.25"/>
  <cols>
    <col min="1" max="1" width="14.81640625" style="29" customWidth="1"/>
    <col min="2" max="2" width="51.81640625" style="32" customWidth="1"/>
    <col min="3" max="3" width="18.81640625" style="437" customWidth="1"/>
    <col min="4" max="4" width="9.7265625" style="494" customWidth="1"/>
    <col min="5" max="5" width="16.453125" style="446" customWidth="1"/>
    <col min="6" max="6" width="16.26953125" style="452" customWidth="1"/>
    <col min="7" max="7" width="16" style="452" customWidth="1"/>
    <col min="8" max="8" width="17.7265625" style="452" customWidth="1"/>
    <col min="9" max="9" width="18.81640625" style="447" customWidth="1"/>
    <col min="10" max="10" width="27.54296875" style="33" customWidth="1"/>
    <col min="11" max="11" width="10.453125" style="79" customWidth="1"/>
    <col min="12" max="13" width="8.81640625" style="25"/>
    <col min="14" max="14" width="16.81640625" style="25" bestFit="1" customWidth="1"/>
    <col min="15" max="16384" width="8.81640625" style="25"/>
  </cols>
  <sheetData>
    <row r="1" spans="1:11" ht="80.150000000000006" customHeight="1" x14ac:dyDescent="0.25">
      <c r="A1" s="28"/>
      <c r="B1" s="30"/>
      <c r="C1" s="428"/>
      <c r="D1" s="484"/>
      <c r="E1" s="441"/>
      <c r="F1" s="441"/>
      <c r="G1" s="441"/>
      <c r="H1" s="31"/>
      <c r="I1" s="78"/>
      <c r="J1" s="25"/>
      <c r="K1" s="25"/>
    </row>
    <row r="2" spans="1:11" ht="18" x14ac:dyDescent="0.25">
      <c r="A2" s="412" t="s">
        <v>58</v>
      </c>
      <c r="B2" s="413"/>
      <c r="C2" s="429"/>
      <c r="D2" s="485"/>
      <c r="E2" s="439"/>
      <c r="F2" s="439"/>
      <c r="G2" s="439"/>
      <c r="H2" s="35"/>
      <c r="I2" s="25"/>
      <c r="J2" s="25"/>
      <c r="K2" s="25"/>
    </row>
    <row r="3" spans="1:11" ht="18" x14ac:dyDescent="0.25">
      <c r="A3" s="335" t="s">
        <v>72</v>
      </c>
      <c r="B3" s="336"/>
      <c r="C3" s="430"/>
      <c r="D3" s="486"/>
      <c r="E3" s="440"/>
      <c r="F3" s="440"/>
      <c r="G3" s="440"/>
      <c r="H3" s="245"/>
      <c r="I3" s="25"/>
      <c r="J3" s="25"/>
      <c r="K3" s="25"/>
    </row>
    <row r="4" spans="1:11" ht="5.15" customHeight="1" x14ac:dyDescent="0.25">
      <c r="A4" s="337"/>
      <c r="B4" s="336"/>
      <c r="C4" s="430"/>
      <c r="D4" s="487"/>
      <c r="E4" s="440"/>
      <c r="F4" s="448"/>
      <c r="G4" s="448"/>
      <c r="H4" s="246"/>
      <c r="I4" s="25"/>
      <c r="J4" s="25"/>
      <c r="K4" s="25"/>
    </row>
    <row r="5" spans="1:11" ht="15" customHeight="1" x14ac:dyDescent="0.25">
      <c r="A5" s="338" t="str">
        <f>'ANEXO 01-ORÇAMENTO'!A5:C5</f>
        <v>SOLICITANTE: SECRETARIA MUNICIPAL DE EDUCAÇÃO</v>
      </c>
      <c r="B5" s="336"/>
      <c r="C5" s="430"/>
      <c r="D5" s="487"/>
      <c r="E5" s="440"/>
      <c r="F5" s="448"/>
      <c r="G5" s="448"/>
      <c r="H5" s="36"/>
      <c r="I5" s="25"/>
      <c r="J5" s="25"/>
      <c r="K5" s="25"/>
    </row>
    <row r="6" spans="1:11" ht="15" customHeight="1" x14ac:dyDescent="0.25">
      <c r="A6" s="636" t="str">
        <f>'ANEXO 01-ORÇAMENTO'!A6:H6</f>
        <v>OBJETO: E.M.E.F. JOÃO CERNICCHIARO</v>
      </c>
      <c r="B6" s="637"/>
      <c r="C6" s="637"/>
      <c r="D6" s="637"/>
      <c r="E6" s="637"/>
      <c r="F6" s="448"/>
      <c r="G6" s="448"/>
      <c r="H6" s="36"/>
      <c r="I6" s="25"/>
      <c r="J6" s="25"/>
      <c r="K6" s="25"/>
    </row>
    <row r="7" spans="1:11" ht="15" customHeight="1" x14ac:dyDescent="0.25">
      <c r="A7" s="339" t="str">
        <f>'ANEXO 01-ORÇAMENTO'!A7:H7</f>
        <v>LOCAL DA OBRA: Professora Nair, Lago de Oliveira</v>
      </c>
      <c r="B7" s="340"/>
      <c r="C7" s="430"/>
      <c r="D7" s="487"/>
      <c r="E7" s="440"/>
      <c r="F7" s="448"/>
      <c r="G7" s="448"/>
      <c r="H7" s="36"/>
      <c r="I7" s="25"/>
      <c r="J7" s="25"/>
      <c r="K7" s="25"/>
    </row>
    <row r="8" spans="1:11" ht="15" customHeight="1" thickBot="1" x14ac:dyDescent="0.3">
      <c r="A8" s="341" t="str">
        <f>'ANEXO 01-ORÇAMENTO'!A14:H14</f>
        <v>RRT/CAU  do responsável técnico GILBERTO PRADELLA-CAU-RS A14.344-8</v>
      </c>
      <c r="B8" s="342"/>
      <c r="C8" s="431"/>
      <c r="D8" s="488"/>
      <c r="E8" s="442"/>
      <c r="F8" s="449"/>
      <c r="G8" s="449"/>
      <c r="H8" s="36"/>
      <c r="I8" s="25"/>
      <c r="J8" s="25"/>
      <c r="K8" s="25"/>
    </row>
    <row r="9" spans="1:11" s="36" customFormat="1" ht="13.5" thickBot="1" x14ac:dyDescent="0.35">
      <c r="A9" s="344" t="s">
        <v>45</v>
      </c>
      <c r="B9" s="345" t="s">
        <v>144</v>
      </c>
      <c r="C9" s="432" t="s">
        <v>173</v>
      </c>
      <c r="D9" s="345" t="s">
        <v>145</v>
      </c>
      <c r="E9" s="427" t="s">
        <v>146</v>
      </c>
      <c r="F9" s="427" t="s">
        <v>147</v>
      </c>
      <c r="G9" s="427" t="s">
        <v>56</v>
      </c>
    </row>
    <row r="10" spans="1:11" s="36" customFormat="1" ht="13" x14ac:dyDescent="0.3">
      <c r="A10" s="253"/>
      <c r="B10" s="254"/>
      <c r="C10" s="433"/>
      <c r="D10" s="307"/>
      <c r="E10" s="443"/>
      <c r="F10" s="443"/>
      <c r="G10" s="443"/>
    </row>
    <row r="11" spans="1:11" s="417" customFormat="1" ht="13" x14ac:dyDescent="0.3">
      <c r="A11" s="414">
        <v>1</v>
      </c>
      <c r="B11" s="348" t="s">
        <v>153</v>
      </c>
      <c r="C11" s="495">
        <v>72479.11</v>
      </c>
      <c r="D11" s="415">
        <f>C11/C$26</f>
        <v>0.57140000000000002</v>
      </c>
      <c r="E11" s="495">
        <v>62000</v>
      </c>
      <c r="F11" s="495">
        <v>10479.11</v>
      </c>
      <c r="G11" s="495">
        <f>F11+E11</f>
        <v>72479.11</v>
      </c>
      <c r="H11" s="416"/>
    </row>
    <row r="12" spans="1:11" s="34" customFormat="1" ht="13" x14ac:dyDescent="0.3">
      <c r="A12" s="310"/>
      <c r="B12" s="406"/>
      <c r="C12" s="496"/>
      <c r="D12" s="308"/>
      <c r="E12" s="498"/>
      <c r="F12" s="500"/>
      <c r="G12" s="500"/>
      <c r="H12" s="36"/>
    </row>
    <row r="13" spans="1:11" s="245" customFormat="1" ht="13" hidden="1" x14ac:dyDescent="0.3">
      <c r="A13" s="310"/>
      <c r="B13" s="255"/>
      <c r="C13" s="497"/>
      <c r="D13" s="309"/>
      <c r="E13" s="501"/>
      <c r="F13" s="500"/>
      <c r="G13" s="500"/>
      <c r="H13" s="34"/>
    </row>
    <row r="14" spans="1:11" s="416" customFormat="1" ht="13" x14ac:dyDescent="0.3">
      <c r="A14" s="414">
        <v>2</v>
      </c>
      <c r="B14" s="347" t="s">
        <v>148</v>
      </c>
      <c r="C14" s="495">
        <v>16929.41</v>
      </c>
      <c r="D14" s="489">
        <f>C14/C$26</f>
        <v>0.13350000000000001</v>
      </c>
      <c r="E14" s="495"/>
      <c r="F14" s="495">
        <v>16929.41</v>
      </c>
      <c r="G14" s="495">
        <f>F14</f>
        <v>16929.41</v>
      </c>
      <c r="H14" s="417"/>
    </row>
    <row r="15" spans="1:11" s="36" customFormat="1" ht="13" x14ac:dyDescent="0.3">
      <c r="A15" s="310"/>
      <c r="B15" s="407"/>
      <c r="C15" s="498"/>
      <c r="D15" s="490"/>
      <c r="E15" s="498"/>
      <c r="F15" s="498"/>
      <c r="G15" s="500"/>
      <c r="H15" s="410"/>
    </row>
    <row r="16" spans="1:11" s="416" customFormat="1" ht="13" x14ac:dyDescent="0.3">
      <c r="A16" s="414">
        <v>3</v>
      </c>
      <c r="B16" s="347" t="s">
        <v>94</v>
      </c>
      <c r="C16" s="495">
        <v>14963.4</v>
      </c>
      <c r="D16" s="415">
        <f>C16/C$26</f>
        <v>0.11799999999999999</v>
      </c>
      <c r="E16" s="495"/>
      <c r="F16" s="495">
        <v>14963.4</v>
      </c>
      <c r="G16" s="495">
        <f>F16</f>
        <v>14963.4</v>
      </c>
    </row>
    <row r="17" spans="1:11" s="246" customFormat="1" ht="13" x14ac:dyDescent="0.3">
      <c r="A17" s="408"/>
      <c r="B17" s="407"/>
      <c r="C17" s="498"/>
      <c r="D17" s="409"/>
      <c r="E17" s="498"/>
      <c r="F17" s="498"/>
      <c r="G17" s="498"/>
    </row>
    <row r="18" spans="1:11" s="416" customFormat="1" ht="13" x14ac:dyDescent="0.3">
      <c r="A18" s="414">
        <v>4</v>
      </c>
      <c r="B18" s="347" t="s">
        <v>149</v>
      </c>
      <c r="C18" s="495">
        <v>8927.93</v>
      </c>
      <c r="D18" s="491">
        <f>C18/C$26</f>
        <v>7.0400000000000004E-2</v>
      </c>
      <c r="E18" s="495"/>
      <c r="F18" s="495">
        <v>8927.93</v>
      </c>
      <c r="G18" s="495">
        <f>F18</f>
        <v>8927.93</v>
      </c>
    </row>
    <row r="19" spans="1:11" s="246" customFormat="1" ht="13" x14ac:dyDescent="0.3">
      <c r="A19" s="408"/>
      <c r="B19" s="407"/>
      <c r="C19" s="498"/>
      <c r="D19" s="492"/>
      <c r="E19" s="498"/>
      <c r="F19" s="498"/>
      <c r="G19" s="498"/>
      <c r="H19" s="36"/>
    </row>
    <row r="20" spans="1:11" s="416" customFormat="1" ht="13" x14ac:dyDescent="0.3">
      <c r="A20" s="414">
        <v>5</v>
      </c>
      <c r="B20" s="347" t="s">
        <v>219</v>
      </c>
      <c r="C20" s="495">
        <v>1550.63</v>
      </c>
      <c r="D20" s="415">
        <f>C20/C$26</f>
        <v>1.2200000000000001E-2</v>
      </c>
      <c r="E20" s="495"/>
      <c r="F20" s="495">
        <v>1550.63</v>
      </c>
      <c r="G20" s="495">
        <f>F20</f>
        <v>1550.63</v>
      </c>
      <c r="H20" s="417"/>
    </row>
    <row r="21" spans="1:11" s="36" customFormat="1" ht="13" x14ac:dyDescent="0.3">
      <c r="A21" s="310"/>
      <c r="B21" s="407"/>
      <c r="C21" s="498"/>
      <c r="D21" s="308"/>
      <c r="E21" s="500"/>
      <c r="F21" s="500"/>
      <c r="G21" s="500"/>
      <c r="H21" s="410"/>
    </row>
    <row r="22" spans="1:11" s="417" customFormat="1" ht="13" x14ac:dyDescent="0.3">
      <c r="A22" s="414">
        <v>6</v>
      </c>
      <c r="B22" s="346" t="s">
        <v>220</v>
      </c>
      <c r="C22" s="495">
        <v>11272.76</v>
      </c>
      <c r="D22" s="415">
        <f>C22/C$26</f>
        <v>8.8900000000000007E-2</v>
      </c>
      <c r="E22" s="495"/>
      <c r="F22" s="495">
        <v>11272.76</v>
      </c>
      <c r="G22" s="495">
        <f>F22</f>
        <v>11272.76</v>
      </c>
    </row>
    <row r="23" spans="1:11" s="410" customFormat="1" ht="13" x14ac:dyDescent="0.3">
      <c r="A23" s="408"/>
      <c r="B23" s="411"/>
      <c r="C23" s="498"/>
      <c r="D23" s="409"/>
      <c r="E23" s="498"/>
      <c r="F23" s="498"/>
      <c r="G23" s="498"/>
      <c r="H23" s="34"/>
    </row>
    <row r="24" spans="1:11" s="416" customFormat="1" x14ac:dyDescent="0.3">
      <c r="A24" s="414">
        <v>7</v>
      </c>
      <c r="B24" s="346" t="s">
        <v>151</v>
      </c>
      <c r="C24" s="495">
        <v>714</v>
      </c>
      <c r="D24" s="415">
        <f>C24/C$26</f>
        <v>5.5999999999999999E-3</v>
      </c>
      <c r="E24" s="495"/>
      <c r="F24" s="495">
        <v>714</v>
      </c>
      <c r="G24" s="495">
        <f>F24</f>
        <v>714</v>
      </c>
      <c r="H24" s="418"/>
    </row>
    <row r="25" spans="1:11" s="36" customFormat="1" ht="16" thickBot="1" x14ac:dyDescent="0.35">
      <c r="A25" s="310"/>
      <c r="B25" s="407"/>
      <c r="C25" s="498"/>
      <c r="D25" s="308"/>
      <c r="E25" s="500"/>
      <c r="F25" s="500"/>
      <c r="G25" s="500"/>
      <c r="H25" s="79"/>
    </row>
    <row r="26" spans="1:11" s="34" customFormat="1" ht="16" thickBot="1" x14ac:dyDescent="0.35">
      <c r="A26" s="634" t="s">
        <v>156</v>
      </c>
      <c r="B26" s="635"/>
      <c r="C26" s="499">
        <f>C11+C14+C16+C18+C20+C22+C24</f>
        <v>126837.24</v>
      </c>
      <c r="D26" s="343">
        <v>1</v>
      </c>
      <c r="E26" s="502">
        <f>E11</f>
        <v>62000</v>
      </c>
      <c r="F26" s="502">
        <f>F14+F18+F20+F22+F24+F16+F11</f>
        <v>64837.24</v>
      </c>
      <c r="G26" s="502">
        <f>F26+E26</f>
        <v>126837.24</v>
      </c>
      <c r="H26" s="33"/>
    </row>
    <row r="27" spans="1:11" s="34" customFormat="1" ht="16" thickBot="1" x14ac:dyDescent="0.3">
      <c r="A27" s="638"/>
      <c r="B27" s="639"/>
      <c r="C27" s="639"/>
      <c r="D27" s="639"/>
      <c r="E27" s="639"/>
      <c r="F27" s="639"/>
      <c r="G27" s="639"/>
      <c r="H27" s="639"/>
      <c r="I27" s="438"/>
      <c r="J27" s="33"/>
    </row>
    <row r="28" spans="1:11" s="36" customFormat="1" x14ac:dyDescent="0.3">
      <c r="A28" s="131">
        <v>44774</v>
      </c>
      <c r="B28" s="104" t="s">
        <v>166</v>
      </c>
      <c r="C28" s="434"/>
      <c r="D28" s="493"/>
      <c r="E28" s="434"/>
      <c r="F28" s="434"/>
      <c r="G28" s="434"/>
      <c r="H28" s="434"/>
      <c r="I28" s="438"/>
      <c r="J28" s="33"/>
    </row>
    <row r="29" spans="1:11" s="34" customFormat="1" x14ac:dyDescent="0.35">
      <c r="A29" s="28"/>
      <c r="B29" s="706" t="s">
        <v>251</v>
      </c>
      <c r="C29" s="435"/>
      <c r="D29" s="89"/>
      <c r="E29" s="444"/>
      <c r="F29" s="444"/>
      <c r="G29" s="450"/>
      <c r="H29" s="451"/>
      <c r="I29" s="438"/>
      <c r="J29" s="33"/>
      <c r="K29" s="79"/>
    </row>
    <row r="30" spans="1:11" s="34" customFormat="1" x14ac:dyDescent="0.25">
      <c r="A30" s="28"/>
      <c r="B30" s="105" t="s">
        <v>57</v>
      </c>
      <c r="C30" s="436"/>
      <c r="D30" s="89"/>
      <c r="E30" s="445"/>
      <c r="F30" s="445"/>
      <c r="G30" s="450"/>
      <c r="H30" s="441"/>
      <c r="I30" s="438"/>
      <c r="J30" s="33"/>
      <c r="K30" s="79"/>
    </row>
    <row r="31" spans="1:11" s="34" customFormat="1" x14ac:dyDescent="0.25">
      <c r="A31" s="28"/>
      <c r="B31" s="105"/>
      <c r="C31" s="436"/>
      <c r="D31" s="89"/>
      <c r="E31" s="445"/>
      <c r="F31" s="445"/>
      <c r="G31" s="450"/>
      <c r="H31" s="441"/>
      <c r="I31" s="438"/>
      <c r="J31" s="33"/>
      <c r="K31" s="79"/>
    </row>
    <row r="32" spans="1:11" s="34" customFormat="1" x14ac:dyDescent="0.25">
      <c r="A32" s="28"/>
      <c r="B32" s="30"/>
      <c r="C32" s="428"/>
      <c r="D32" s="484"/>
      <c r="E32" s="441"/>
      <c r="F32" s="441"/>
      <c r="G32" s="441"/>
      <c r="H32" s="441"/>
      <c r="I32" s="438"/>
      <c r="J32" s="33"/>
      <c r="K32" s="79"/>
    </row>
    <row r="33" spans="1:11" s="34" customFormat="1" x14ac:dyDescent="0.25">
      <c r="A33" s="28"/>
      <c r="B33" s="30"/>
      <c r="C33" s="428"/>
      <c r="D33" s="484"/>
      <c r="E33" s="441"/>
      <c r="F33" s="441"/>
      <c r="G33" s="441"/>
      <c r="H33" s="441"/>
      <c r="I33" s="438"/>
      <c r="J33" s="33"/>
      <c r="K33" s="79"/>
    </row>
    <row r="34" spans="1:11" s="34" customFormat="1" x14ac:dyDescent="0.25">
      <c r="A34" s="28"/>
      <c r="B34" s="30"/>
      <c r="C34" s="428"/>
      <c r="D34" s="484"/>
      <c r="E34" s="441"/>
      <c r="F34" s="441"/>
      <c r="G34" s="441"/>
      <c r="H34" s="441"/>
      <c r="I34" s="438"/>
      <c r="J34" s="33"/>
      <c r="K34" s="79"/>
    </row>
    <row r="35" spans="1:11" s="36" customFormat="1" x14ac:dyDescent="0.25">
      <c r="A35" s="28"/>
      <c r="B35" s="30"/>
      <c r="C35" s="428"/>
      <c r="D35" s="484"/>
      <c r="E35" s="441"/>
      <c r="F35" s="441"/>
      <c r="G35" s="441"/>
      <c r="H35" s="441"/>
      <c r="I35" s="438"/>
      <c r="J35" s="33"/>
      <c r="K35" s="79"/>
    </row>
    <row r="36" spans="1:11" s="36" customFormat="1" x14ac:dyDescent="0.25">
      <c r="A36" s="28"/>
      <c r="B36" s="30"/>
      <c r="C36" s="428"/>
      <c r="D36" s="484"/>
      <c r="E36" s="441"/>
      <c r="F36" s="441"/>
      <c r="G36" s="441"/>
      <c r="H36" s="441"/>
      <c r="I36" s="438"/>
      <c r="J36" s="33"/>
      <c r="K36" s="79"/>
    </row>
    <row r="37" spans="1:11" s="36" customFormat="1" x14ac:dyDescent="0.25">
      <c r="A37" s="28"/>
      <c r="B37" s="30"/>
      <c r="C37" s="428"/>
      <c r="D37" s="484"/>
      <c r="E37" s="441"/>
      <c r="F37" s="441"/>
      <c r="G37" s="441"/>
      <c r="H37" s="441"/>
      <c r="I37" s="438"/>
      <c r="J37" s="33"/>
      <c r="K37" s="79"/>
    </row>
    <row r="38" spans="1:11" s="36" customFormat="1" x14ac:dyDescent="0.25">
      <c r="A38" s="29"/>
      <c r="B38" s="32"/>
      <c r="C38" s="437"/>
      <c r="D38" s="494"/>
      <c r="E38" s="446"/>
      <c r="F38" s="452"/>
      <c r="G38" s="452"/>
      <c r="H38" s="452"/>
      <c r="I38" s="447"/>
      <c r="J38" s="33"/>
      <c r="K38" s="79"/>
    </row>
    <row r="39" spans="1:11" s="36" customFormat="1" x14ac:dyDescent="0.25">
      <c r="A39" s="29"/>
      <c r="B39" s="32"/>
      <c r="C39" s="437"/>
      <c r="D39" s="494"/>
      <c r="E39" s="446"/>
      <c r="F39" s="452"/>
      <c r="G39" s="452"/>
      <c r="H39" s="452"/>
      <c r="I39" s="447"/>
      <c r="J39" s="33"/>
      <c r="K39" s="79"/>
    </row>
    <row r="40" spans="1:11" s="36" customFormat="1" x14ac:dyDescent="0.25">
      <c r="A40" s="29"/>
      <c r="B40" s="32"/>
      <c r="C40" s="437"/>
      <c r="D40" s="494"/>
      <c r="E40" s="446"/>
      <c r="F40" s="452"/>
      <c r="G40" s="452"/>
      <c r="H40" s="452"/>
      <c r="I40" s="447"/>
      <c r="J40" s="33"/>
      <c r="K40" s="79"/>
    </row>
    <row r="41" spans="1:11" s="36" customFormat="1" x14ac:dyDescent="0.25">
      <c r="A41" s="29"/>
      <c r="B41" s="32"/>
      <c r="C41" s="437"/>
      <c r="D41" s="494"/>
      <c r="E41" s="446"/>
      <c r="F41" s="452"/>
      <c r="G41" s="452"/>
      <c r="H41" s="452"/>
      <c r="I41" s="447"/>
      <c r="J41" s="33"/>
      <c r="K41" s="79"/>
    </row>
    <row r="42" spans="1:11" s="36" customFormat="1" x14ac:dyDescent="0.25">
      <c r="A42" s="29"/>
      <c r="B42" s="32"/>
      <c r="C42" s="437"/>
      <c r="D42" s="494"/>
      <c r="E42" s="446"/>
      <c r="F42" s="452"/>
      <c r="G42" s="452"/>
      <c r="H42" s="452"/>
      <c r="I42" s="447"/>
      <c r="J42" s="33"/>
      <c r="K42" s="79"/>
    </row>
    <row r="43" spans="1:11" s="36" customFormat="1" x14ac:dyDescent="0.25">
      <c r="A43" s="29"/>
      <c r="B43" s="32"/>
      <c r="C43" s="437"/>
      <c r="D43" s="494"/>
      <c r="E43" s="446"/>
      <c r="F43" s="452"/>
      <c r="G43" s="452"/>
      <c r="H43" s="452"/>
      <c r="I43" s="447"/>
      <c r="J43" s="33"/>
      <c r="K43" s="79"/>
    </row>
    <row r="44" spans="1:11" s="36" customFormat="1" x14ac:dyDescent="0.25">
      <c r="A44" s="29"/>
      <c r="B44" s="32"/>
      <c r="C44" s="437"/>
      <c r="D44" s="494"/>
      <c r="E44" s="446"/>
      <c r="F44" s="452"/>
      <c r="G44" s="452"/>
      <c r="H44" s="452"/>
      <c r="I44" s="447"/>
      <c r="J44" s="33"/>
      <c r="K44" s="79"/>
    </row>
    <row r="45" spans="1:11" s="34" customFormat="1" x14ac:dyDescent="0.25">
      <c r="A45" s="29"/>
      <c r="B45" s="32"/>
      <c r="C45" s="437"/>
      <c r="D45" s="494"/>
      <c r="E45" s="446"/>
      <c r="F45" s="452"/>
      <c r="G45" s="452"/>
      <c r="H45" s="452"/>
      <c r="I45" s="447"/>
      <c r="J45" s="33"/>
      <c r="K45" s="79"/>
    </row>
    <row r="46" spans="1:11" s="34" customFormat="1" x14ac:dyDescent="0.25">
      <c r="A46" s="29"/>
      <c r="B46" s="32"/>
      <c r="C46" s="437"/>
      <c r="D46" s="494"/>
      <c r="E46" s="446"/>
      <c r="F46" s="452"/>
      <c r="G46" s="452"/>
      <c r="H46" s="452"/>
      <c r="I46" s="447"/>
      <c r="J46" s="33"/>
      <c r="K46" s="79"/>
    </row>
    <row r="47" spans="1:11" s="247" customFormat="1" x14ac:dyDescent="0.25">
      <c r="A47" s="29"/>
      <c r="B47" s="32"/>
      <c r="C47" s="437"/>
      <c r="D47" s="494"/>
      <c r="E47" s="446"/>
      <c r="F47" s="452"/>
      <c r="G47" s="452"/>
      <c r="H47" s="452"/>
      <c r="I47" s="447"/>
      <c r="J47" s="33"/>
      <c r="K47" s="79"/>
    </row>
    <row r="48" spans="1:11" s="34" customFormat="1" x14ac:dyDescent="0.25">
      <c r="A48" s="29"/>
      <c r="B48" s="32"/>
      <c r="C48" s="437"/>
      <c r="D48" s="494"/>
      <c r="E48" s="446"/>
      <c r="F48" s="452"/>
      <c r="G48" s="452"/>
      <c r="H48" s="452"/>
      <c r="I48" s="447"/>
      <c r="J48" s="33"/>
      <c r="K48" s="79"/>
    </row>
    <row r="49" spans="1:11" s="34" customFormat="1" x14ac:dyDescent="0.25">
      <c r="A49" s="29"/>
      <c r="B49" s="32"/>
      <c r="C49" s="437"/>
      <c r="D49" s="494"/>
      <c r="E49" s="446"/>
      <c r="F49" s="452"/>
      <c r="G49" s="452"/>
      <c r="H49" s="452"/>
      <c r="I49" s="447"/>
      <c r="J49" s="33"/>
      <c r="K49" s="79"/>
    </row>
    <row r="50" spans="1:11" s="34" customFormat="1" x14ac:dyDescent="0.25">
      <c r="A50" s="29"/>
      <c r="B50" s="32"/>
      <c r="C50" s="437"/>
      <c r="D50" s="494"/>
      <c r="E50" s="446"/>
      <c r="F50" s="452"/>
      <c r="G50" s="452"/>
      <c r="H50" s="452"/>
      <c r="I50" s="447"/>
      <c r="J50" s="33"/>
      <c r="K50" s="79"/>
    </row>
    <row r="51" spans="1:11" s="36" customFormat="1" x14ac:dyDescent="0.25">
      <c r="A51" s="29"/>
      <c r="B51" s="32"/>
      <c r="C51" s="437"/>
      <c r="D51" s="494"/>
      <c r="E51" s="446"/>
      <c r="F51" s="452"/>
      <c r="G51" s="452"/>
      <c r="H51" s="452"/>
      <c r="I51" s="447"/>
      <c r="J51" s="33"/>
      <c r="K51" s="79"/>
    </row>
    <row r="52" spans="1:11" s="36" customFormat="1" x14ac:dyDescent="0.25">
      <c r="A52" s="29"/>
      <c r="B52" s="32"/>
      <c r="C52" s="437"/>
      <c r="D52" s="494"/>
      <c r="E52" s="446"/>
      <c r="F52" s="452"/>
      <c r="G52" s="452"/>
      <c r="H52" s="452"/>
      <c r="I52" s="447"/>
      <c r="J52" s="33"/>
      <c r="K52" s="79"/>
    </row>
    <row r="53" spans="1:11" s="34" customFormat="1" x14ac:dyDescent="0.25">
      <c r="A53" s="29"/>
      <c r="B53" s="32"/>
      <c r="C53" s="437"/>
      <c r="D53" s="494"/>
      <c r="E53" s="446"/>
      <c r="F53" s="452"/>
      <c r="G53" s="452"/>
      <c r="H53" s="452"/>
      <c r="I53" s="447"/>
      <c r="J53" s="33"/>
      <c r="K53" s="79"/>
    </row>
    <row r="54" spans="1:11" s="34" customFormat="1" x14ac:dyDescent="0.25">
      <c r="A54" s="29"/>
      <c r="B54" s="32"/>
      <c r="C54" s="437"/>
      <c r="D54" s="494"/>
      <c r="E54" s="446"/>
      <c r="F54" s="452"/>
      <c r="G54" s="452"/>
      <c r="H54" s="452"/>
      <c r="I54" s="447"/>
      <c r="J54" s="33"/>
      <c r="K54" s="79"/>
    </row>
    <row r="55" spans="1:11" s="36" customFormat="1" x14ac:dyDescent="0.25">
      <c r="A55" s="29"/>
      <c r="B55" s="32"/>
      <c r="C55" s="437"/>
      <c r="D55" s="494"/>
      <c r="E55" s="446"/>
      <c r="F55" s="452"/>
      <c r="G55" s="452"/>
      <c r="H55" s="452"/>
      <c r="I55" s="447"/>
      <c r="J55" s="33"/>
      <c r="K55" s="79"/>
    </row>
    <row r="56" spans="1:11" s="36" customFormat="1" x14ac:dyDescent="0.25">
      <c r="A56" s="29"/>
      <c r="B56" s="32"/>
      <c r="C56" s="437"/>
      <c r="D56" s="494"/>
      <c r="E56" s="446"/>
      <c r="F56" s="452"/>
      <c r="G56" s="452"/>
      <c r="H56" s="452"/>
      <c r="I56" s="447"/>
      <c r="J56" s="33"/>
      <c r="K56" s="79"/>
    </row>
    <row r="57" spans="1:11" s="34" customFormat="1" x14ac:dyDescent="0.25">
      <c r="A57" s="29"/>
      <c r="B57" s="32"/>
      <c r="C57" s="437"/>
      <c r="D57" s="494"/>
      <c r="E57" s="446"/>
      <c r="F57" s="452"/>
      <c r="G57" s="452"/>
      <c r="H57" s="452"/>
      <c r="I57" s="447"/>
      <c r="J57" s="33"/>
      <c r="K57" s="79"/>
    </row>
    <row r="58" spans="1:11" s="34" customFormat="1" x14ac:dyDescent="0.25">
      <c r="A58" s="29"/>
      <c r="B58" s="32"/>
      <c r="C58" s="437"/>
      <c r="D58" s="494"/>
      <c r="E58" s="446"/>
      <c r="F58" s="452"/>
      <c r="G58" s="452"/>
      <c r="H58" s="452"/>
      <c r="I58" s="447"/>
      <c r="J58" s="33"/>
      <c r="K58" s="79"/>
    </row>
    <row r="59" spans="1:11" s="34" customFormat="1" x14ac:dyDescent="0.25">
      <c r="A59" s="29"/>
      <c r="B59" s="32"/>
      <c r="C59" s="437"/>
      <c r="D59" s="494"/>
      <c r="E59" s="446"/>
      <c r="F59" s="452"/>
      <c r="G59" s="452"/>
      <c r="H59" s="452"/>
      <c r="I59" s="447"/>
      <c r="J59" s="33"/>
      <c r="K59" s="79"/>
    </row>
    <row r="60" spans="1:11" s="34" customFormat="1" x14ac:dyDescent="0.25">
      <c r="A60" s="29"/>
      <c r="B60" s="32"/>
      <c r="C60" s="437"/>
      <c r="D60" s="494"/>
      <c r="E60" s="446"/>
      <c r="F60" s="452"/>
      <c r="G60" s="452"/>
      <c r="H60" s="452"/>
      <c r="I60" s="447"/>
      <c r="J60" s="33"/>
      <c r="K60" s="79"/>
    </row>
    <row r="61" spans="1:11" s="247" customFormat="1" x14ac:dyDescent="0.25">
      <c r="A61" s="29"/>
      <c r="B61" s="32"/>
      <c r="C61" s="437"/>
      <c r="D61" s="494"/>
      <c r="E61" s="446"/>
      <c r="F61" s="452"/>
      <c r="G61" s="452"/>
      <c r="H61" s="452"/>
      <c r="I61" s="447"/>
      <c r="J61" s="33"/>
      <c r="K61" s="79"/>
    </row>
    <row r="62" spans="1:11" s="34" customFormat="1" x14ac:dyDescent="0.25">
      <c r="A62" s="29"/>
      <c r="B62" s="32"/>
      <c r="C62" s="437"/>
      <c r="D62" s="494"/>
      <c r="E62" s="446"/>
      <c r="F62" s="452"/>
      <c r="G62" s="452"/>
      <c r="H62" s="452"/>
      <c r="I62" s="447"/>
      <c r="J62" s="33"/>
      <c r="K62" s="79"/>
    </row>
    <row r="63" spans="1:11" s="34" customFormat="1" x14ac:dyDescent="0.25">
      <c r="A63" s="29"/>
      <c r="B63" s="32"/>
      <c r="C63" s="437"/>
      <c r="D63" s="494"/>
      <c r="E63" s="446"/>
      <c r="F63" s="452"/>
      <c r="G63" s="452"/>
      <c r="H63" s="452"/>
      <c r="I63" s="447"/>
      <c r="J63" s="33"/>
      <c r="K63" s="79"/>
    </row>
    <row r="64" spans="1:11" s="34" customFormat="1" x14ac:dyDescent="0.25">
      <c r="A64" s="29"/>
      <c r="B64" s="32"/>
      <c r="C64" s="437"/>
      <c r="D64" s="494"/>
      <c r="E64" s="446"/>
      <c r="F64" s="452"/>
      <c r="G64" s="452"/>
      <c r="H64" s="452"/>
      <c r="I64" s="447"/>
      <c r="J64" s="33"/>
      <c r="K64" s="79"/>
    </row>
    <row r="65" spans="1:11" s="34" customFormat="1" x14ac:dyDescent="0.25">
      <c r="A65" s="29"/>
      <c r="B65" s="32"/>
      <c r="C65" s="437"/>
      <c r="D65" s="494"/>
      <c r="E65" s="446"/>
      <c r="F65" s="452"/>
      <c r="G65" s="452"/>
      <c r="H65" s="452"/>
      <c r="I65" s="447"/>
      <c r="J65" s="33"/>
      <c r="K65" s="79"/>
    </row>
    <row r="66" spans="1:11" s="34" customFormat="1" x14ac:dyDescent="0.25">
      <c r="A66" s="29"/>
      <c r="B66" s="32"/>
      <c r="C66" s="437"/>
      <c r="D66" s="494"/>
      <c r="E66" s="446"/>
      <c r="F66" s="452"/>
      <c r="G66" s="452"/>
      <c r="H66" s="452"/>
      <c r="I66" s="447"/>
      <c r="J66" s="33"/>
      <c r="K66" s="79"/>
    </row>
    <row r="67" spans="1:11" s="34" customFormat="1" x14ac:dyDescent="0.25">
      <c r="A67" s="29"/>
      <c r="B67" s="32"/>
      <c r="C67" s="437"/>
      <c r="D67" s="494"/>
      <c r="E67" s="446"/>
      <c r="F67" s="452"/>
      <c r="G67" s="452"/>
      <c r="H67" s="452"/>
      <c r="I67" s="447"/>
      <c r="J67" s="33"/>
      <c r="K67" s="79"/>
    </row>
    <row r="68" spans="1:11" s="34" customFormat="1" x14ac:dyDescent="0.25">
      <c r="A68" s="29"/>
      <c r="B68" s="32"/>
      <c r="C68" s="437"/>
      <c r="D68" s="494"/>
      <c r="E68" s="446"/>
      <c r="F68" s="452"/>
      <c r="G68" s="452"/>
      <c r="H68" s="452"/>
      <c r="I68" s="447"/>
      <c r="J68" s="33"/>
      <c r="K68" s="79"/>
    </row>
    <row r="69" spans="1:11" s="34" customFormat="1" x14ac:dyDescent="0.25">
      <c r="A69" s="29"/>
      <c r="B69" s="32"/>
      <c r="C69" s="437"/>
      <c r="D69" s="494"/>
      <c r="E69" s="446"/>
      <c r="F69" s="452"/>
      <c r="G69" s="452"/>
      <c r="H69" s="452"/>
      <c r="I69" s="447"/>
      <c r="J69" s="33"/>
      <c r="K69" s="79"/>
    </row>
    <row r="70" spans="1:11" s="34" customFormat="1" x14ac:dyDescent="0.25">
      <c r="A70" s="29"/>
      <c r="B70" s="32"/>
      <c r="C70" s="437"/>
      <c r="D70" s="494"/>
      <c r="E70" s="446"/>
      <c r="F70" s="452"/>
      <c r="G70" s="452"/>
      <c r="H70" s="452"/>
      <c r="I70" s="447"/>
      <c r="J70" s="33"/>
      <c r="K70" s="79"/>
    </row>
    <row r="71" spans="1:11" s="34" customFormat="1" x14ac:dyDescent="0.25">
      <c r="A71" s="29"/>
      <c r="B71" s="32"/>
      <c r="C71" s="437"/>
      <c r="D71" s="494"/>
      <c r="E71" s="446"/>
      <c r="F71" s="452"/>
      <c r="G71" s="452"/>
      <c r="H71" s="452"/>
      <c r="I71" s="447"/>
      <c r="J71" s="33"/>
      <c r="K71" s="79"/>
    </row>
    <row r="72" spans="1:11" s="34" customFormat="1" x14ac:dyDescent="0.25">
      <c r="A72" s="29"/>
      <c r="B72" s="32"/>
      <c r="C72" s="437"/>
      <c r="D72" s="494"/>
      <c r="E72" s="446"/>
      <c r="F72" s="452"/>
      <c r="G72" s="452"/>
      <c r="H72" s="452"/>
      <c r="I72" s="447"/>
      <c r="J72" s="33"/>
      <c r="K72" s="79"/>
    </row>
    <row r="73" spans="1:11" s="34" customFormat="1" x14ac:dyDescent="0.25">
      <c r="A73" s="29"/>
      <c r="B73" s="32"/>
      <c r="C73" s="437"/>
      <c r="D73" s="494"/>
      <c r="E73" s="446"/>
      <c r="F73" s="452"/>
      <c r="G73" s="452"/>
      <c r="H73" s="452"/>
      <c r="I73" s="447"/>
      <c r="J73" s="33"/>
      <c r="K73" s="79"/>
    </row>
    <row r="74" spans="1:11" s="36" customFormat="1" x14ac:dyDescent="0.25">
      <c r="A74" s="29"/>
      <c r="B74" s="32"/>
      <c r="C74" s="437"/>
      <c r="D74" s="494"/>
      <c r="E74" s="446"/>
      <c r="F74" s="452"/>
      <c r="G74" s="452"/>
      <c r="H74" s="452"/>
      <c r="I74" s="447"/>
      <c r="J74" s="33"/>
      <c r="K74" s="79"/>
    </row>
    <row r="75" spans="1:11" s="36" customFormat="1" x14ac:dyDescent="0.25">
      <c r="A75" s="29"/>
      <c r="B75" s="32"/>
      <c r="C75" s="437"/>
      <c r="D75" s="494"/>
      <c r="E75" s="446"/>
      <c r="F75" s="452"/>
      <c r="G75" s="452"/>
      <c r="H75" s="452"/>
      <c r="I75" s="447"/>
      <c r="J75" s="33"/>
      <c r="K75" s="79"/>
    </row>
    <row r="76" spans="1:11" s="34" customFormat="1" x14ac:dyDescent="0.25">
      <c r="A76" s="29"/>
      <c r="B76" s="32"/>
      <c r="C76" s="437"/>
      <c r="D76" s="494"/>
      <c r="E76" s="446"/>
      <c r="F76" s="452"/>
      <c r="G76" s="452"/>
      <c r="H76" s="452"/>
      <c r="I76" s="447"/>
      <c r="J76" s="33"/>
      <c r="K76" s="79"/>
    </row>
    <row r="77" spans="1:11" s="34" customFormat="1" x14ac:dyDescent="0.25">
      <c r="A77" s="29"/>
      <c r="B77" s="32"/>
      <c r="C77" s="437"/>
      <c r="D77" s="494"/>
      <c r="E77" s="446"/>
      <c r="F77" s="452"/>
      <c r="G77" s="452"/>
      <c r="H77" s="452"/>
      <c r="I77" s="447"/>
      <c r="J77" s="33"/>
      <c r="K77" s="79"/>
    </row>
    <row r="78" spans="1:11" s="34" customFormat="1" x14ac:dyDescent="0.25">
      <c r="A78" s="29"/>
      <c r="B78" s="32"/>
      <c r="C78" s="437"/>
      <c r="D78" s="494"/>
      <c r="E78" s="446"/>
      <c r="F78" s="452"/>
      <c r="G78" s="452"/>
      <c r="H78" s="452"/>
      <c r="I78" s="447"/>
      <c r="J78" s="33"/>
      <c r="K78" s="79"/>
    </row>
    <row r="79" spans="1:11" s="34" customFormat="1" x14ac:dyDescent="0.25">
      <c r="A79" s="29"/>
      <c r="B79" s="32"/>
      <c r="C79" s="437"/>
      <c r="D79" s="494"/>
      <c r="E79" s="446"/>
      <c r="F79" s="452"/>
      <c r="G79" s="452"/>
      <c r="H79" s="452"/>
      <c r="I79" s="447"/>
      <c r="J79" s="33"/>
      <c r="K79" s="79"/>
    </row>
    <row r="80" spans="1:11" s="34" customFormat="1" x14ac:dyDescent="0.25">
      <c r="A80" s="29"/>
      <c r="B80" s="32"/>
      <c r="C80" s="437"/>
      <c r="D80" s="494"/>
      <c r="E80" s="446"/>
      <c r="F80" s="452"/>
      <c r="G80" s="452"/>
      <c r="H80" s="452"/>
      <c r="I80" s="447"/>
      <c r="J80" s="33"/>
      <c r="K80" s="79"/>
    </row>
    <row r="81" spans="1:14" s="34" customFormat="1" x14ac:dyDescent="0.25">
      <c r="A81" s="29"/>
      <c r="B81" s="32"/>
      <c r="C81" s="437"/>
      <c r="D81" s="494"/>
      <c r="E81" s="446"/>
      <c r="F81" s="452"/>
      <c r="G81" s="452"/>
      <c r="H81" s="452"/>
      <c r="I81" s="447"/>
      <c r="J81" s="33"/>
      <c r="K81" s="79"/>
    </row>
    <row r="82" spans="1:14" s="247" customFormat="1" x14ac:dyDescent="0.25">
      <c r="A82" s="29"/>
      <c r="B82" s="32"/>
      <c r="C82" s="437"/>
      <c r="D82" s="494"/>
      <c r="E82" s="446"/>
      <c r="F82" s="452"/>
      <c r="G82" s="452"/>
      <c r="H82" s="452"/>
      <c r="I82" s="447"/>
      <c r="J82" s="33"/>
      <c r="K82" s="79"/>
    </row>
    <row r="83" spans="1:14" s="34" customFormat="1" x14ac:dyDescent="0.25">
      <c r="A83" s="29"/>
      <c r="B83" s="32"/>
      <c r="C83" s="437"/>
      <c r="D83" s="494"/>
      <c r="E83" s="446"/>
      <c r="F83" s="452"/>
      <c r="G83" s="452"/>
      <c r="H83" s="452"/>
      <c r="I83" s="447"/>
      <c r="J83" s="33"/>
      <c r="K83" s="79"/>
    </row>
    <row r="84" spans="1:14" s="36" customFormat="1" x14ac:dyDescent="0.25">
      <c r="A84" s="29"/>
      <c r="B84" s="32"/>
      <c r="C84" s="437"/>
      <c r="D84" s="494"/>
      <c r="E84" s="446"/>
      <c r="F84" s="452"/>
      <c r="G84" s="452"/>
      <c r="H84" s="452"/>
      <c r="I84" s="447"/>
      <c r="J84" s="33"/>
      <c r="K84" s="79"/>
    </row>
    <row r="85" spans="1:14" s="36" customFormat="1" x14ac:dyDescent="0.25">
      <c r="A85" s="29"/>
      <c r="B85" s="32"/>
      <c r="C85" s="437"/>
      <c r="D85" s="494"/>
      <c r="E85" s="446"/>
      <c r="F85" s="452"/>
      <c r="G85" s="452"/>
      <c r="H85" s="452"/>
      <c r="I85" s="447"/>
      <c r="J85" s="33"/>
      <c r="K85" s="79"/>
    </row>
    <row r="86" spans="1:14" s="36" customFormat="1" x14ac:dyDescent="0.25">
      <c r="A86" s="29"/>
      <c r="B86" s="32"/>
      <c r="C86" s="437"/>
      <c r="D86" s="494"/>
      <c r="E86" s="446"/>
      <c r="F86" s="452"/>
      <c r="G86" s="452"/>
      <c r="H86" s="452"/>
      <c r="I86" s="447"/>
      <c r="J86" s="33"/>
      <c r="K86" s="79"/>
    </row>
    <row r="87" spans="1:14" s="34" customFormat="1" x14ac:dyDescent="0.25">
      <c r="A87" s="29"/>
      <c r="B87" s="32"/>
      <c r="C87" s="437"/>
      <c r="D87" s="494"/>
      <c r="E87" s="446"/>
      <c r="F87" s="452"/>
      <c r="G87" s="452"/>
      <c r="H87" s="452"/>
      <c r="I87" s="447"/>
      <c r="J87" s="33"/>
      <c r="K87" s="79"/>
    </row>
    <row r="88" spans="1:14" s="34" customFormat="1" x14ac:dyDescent="0.25">
      <c r="A88" s="29"/>
      <c r="B88" s="32"/>
      <c r="C88" s="437"/>
      <c r="D88" s="494"/>
      <c r="E88" s="446"/>
      <c r="F88" s="452"/>
      <c r="G88" s="452"/>
      <c r="H88" s="452"/>
      <c r="I88" s="447"/>
      <c r="J88" s="33"/>
      <c r="K88" s="79"/>
    </row>
    <row r="89" spans="1:14" s="34" customFormat="1" x14ac:dyDescent="0.25">
      <c r="A89" s="29"/>
      <c r="B89" s="32"/>
      <c r="C89" s="437"/>
      <c r="D89" s="494"/>
      <c r="E89" s="446"/>
      <c r="F89" s="452"/>
      <c r="G89" s="452"/>
      <c r="H89" s="452"/>
      <c r="I89" s="447"/>
      <c r="J89" s="33"/>
      <c r="K89" s="79"/>
    </row>
    <row r="90" spans="1:14" s="36" customFormat="1" x14ac:dyDescent="0.25">
      <c r="A90" s="29"/>
      <c r="B90" s="32"/>
      <c r="C90" s="437"/>
      <c r="D90" s="494"/>
      <c r="E90" s="446"/>
      <c r="F90" s="452"/>
      <c r="G90" s="452"/>
      <c r="H90" s="452"/>
      <c r="I90" s="447"/>
      <c r="J90" s="33"/>
      <c r="K90" s="79"/>
    </row>
    <row r="91" spans="1:14" s="34" customFormat="1" ht="35.15" customHeight="1" x14ac:dyDescent="0.25">
      <c r="A91" s="29"/>
      <c r="B91" s="32"/>
      <c r="C91" s="437"/>
      <c r="D91" s="494"/>
      <c r="E91" s="446"/>
      <c r="F91" s="452"/>
      <c r="G91" s="452"/>
      <c r="H91" s="452"/>
      <c r="I91" s="447"/>
      <c r="J91" s="33"/>
      <c r="K91" s="79"/>
    </row>
    <row r="92" spans="1:14" s="27" customFormat="1" x14ac:dyDescent="0.35">
      <c r="A92" s="29"/>
      <c r="B92" s="32"/>
      <c r="C92" s="437"/>
      <c r="D92" s="494"/>
      <c r="E92" s="446"/>
      <c r="F92" s="452"/>
      <c r="G92" s="452"/>
      <c r="H92" s="452"/>
      <c r="I92" s="447"/>
      <c r="J92" s="33"/>
      <c r="K92" s="79"/>
    </row>
    <row r="93" spans="1:14" s="27" customFormat="1" x14ac:dyDescent="0.35">
      <c r="A93" s="29"/>
      <c r="B93" s="32"/>
      <c r="C93" s="437"/>
      <c r="D93" s="494"/>
      <c r="E93" s="446"/>
      <c r="F93" s="452"/>
      <c r="G93" s="452"/>
      <c r="H93" s="452"/>
      <c r="I93" s="447"/>
      <c r="J93" s="33"/>
      <c r="K93" s="79"/>
      <c r="N93" s="153"/>
    </row>
    <row r="94" spans="1:14" s="27" customFormat="1" x14ac:dyDescent="0.35">
      <c r="A94" s="29"/>
      <c r="B94" s="32"/>
      <c r="C94" s="437"/>
      <c r="D94" s="494"/>
      <c r="E94" s="446"/>
      <c r="F94" s="452"/>
      <c r="G94" s="452"/>
      <c r="H94" s="452"/>
      <c r="I94" s="447"/>
      <c r="J94" s="33"/>
      <c r="K94" s="79"/>
    </row>
    <row r="95" spans="1:14" s="27" customFormat="1" x14ac:dyDescent="0.35">
      <c r="A95" s="29"/>
      <c r="B95" s="32"/>
      <c r="C95" s="437"/>
      <c r="D95" s="494"/>
      <c r="E95" s="446"/>
      <c r="F95" s="452"/>
      <c r="G95" s="452"/>
      <c r="H95" s="452"/>
      <c r="I95" s="447"/>
      <c r="J95" s="33"/>
      <c r="K95" s="79"/>
    </row>
    <row r="96" spans="1:14" s="27" customFormat="1" x14ac:dyDescent="0.35">
      <c r="A96" s="29"/>
      <c r="B96" s="32"/>
      <c r="C96" s="437"/>
      <c r="D96" s="494"/>
      <c r="E96" s="446"/>
      <c r="F96" s="452"/>
      <c r="G96" s="452"/>
      <c r="H96" s="452"/>
      <c r="I96" s="447"/>
      <c r="J96" s="33"/>
      <c r="K96" s="79"/>
    </row>
    <row r="97" spans="1:11" s="27" customFormat="1" x14ac:dyDescent="0.35">
      <c r="A97" s="29"/>
      <c r="B97" s="32"/>
      <c r="C97" s="437"/>
      <c r="D97" s="494"/>
      <c r="E97" s="446"/>
      <c r="F97" s="452"/>
      <c r="G97" s="452"/>
      <c r="H97" s="452"/>
      <c r="I97" s="447"/>
      <c r="J97" s="33"/>
      <c r="K97" s="79"/>
    </row>
    <row r="98" spans="1:11" s="27" customFormat="1" x14ac:dyDescent="0.35">
      <c r="A98" s="29"/>
      <c r="B98" s="32"/>
      <c r="C98" s="437"/>
      <c r="D98" s="494"/>
      <c r="E98" s="446"/>
      <c r="F98" s="452"/>
      <c r="G98" s="452"/>
      <c r="H98" s="452"/>
      <c r="I98" s="447"/>
      <c r="J98" s="33"/>
      <c r="K98" s="79"/>
    </row>
    <row r="99" spans="1:11" ht="26.25" customHeight="1" x14ac:dyDescent="0.25"/>
    <row r="106" spans="1:11" s="248" customFormat="1" x14ac:dyDescent="0.25">
      <c r="A106" s="29"/>
      <c r="B106" s="32"/>
      <c r="C106" s="437"/>
      <c r="D106" s="494"/>
      <c r="E106" s="446"/>
      <c r="F106" s="452"/>
      <c r="G106" s="452"/>
      <c r="H106" s="452"/>
      <c r="I106" s="447"/>
      <c r="J106" s="33"/>
      <c r="K106" s="79"/>
    </row>
    <row r="114" spans="1:11" s="248" customFormat="1" x14ac:dyDescent="0.25">
      <c r="A114" s="29"/>
      <c r="B114" s="32"/>
      <c r="C114" s="437"/>
      <c r="D114" s="494"/>
      <c r="E114" s="446"/>
      <c r="F114" s="452"/>
      <c r="G114" s="452"/>
      <c r="H114" s="452"/>
      <c r="I114" s="447"/>
      <c r="J114" s="33"/>
      <c r="K114" s="79"/>
    </row>
    <row r="150" spans="1:11" s="248" customFormat="1" x14ac:dyDescent="0.25">
      <c r="A150" s="29"/>
      <c r="B150" s="32"/>
      <c r="C150" s="437"/>
      <c r="D150" s="494"/>
      <c r="E150" s="446"/>
      <c r="F150" s="452"/>
      <c r="G150" s="452"/>
      <c r="H150" s="452"/>
      <c r="I150" s="447"/>
      <c r="J150" s="33"/>
      <c r="K150" s="79"/>
    </row>
    <row r="171" spans="1:11" s="248" customFormat="1" x14ac:dyDescent="0.25">
      <c r="A171" s="29"/>
      <c r="B171" s="32"/>
      <c r="C171" s="437"/>
      <c r="D171" s="494"/>
      <c r="E171" s="446"/>
      <c r="F171" s="452"/>
      <c r="G171" s="452"/>
      <c r="H171" s="452"/>
      <c r="I171" s="447"/>
      <c r="J171" s="33"/>
      <c r="K171" s="79"/>
    </row>
    <row r="191" spans="1:11" s="248" customFormat="1" x14ac:dyDescent="0.25">
      <c r="A191" s="29"/>
      <c r="B191" s="32"/>
      <c r="C191" s="437"/>
      <c r="D191" s="494"/>
      <c r="E191" s="446"/>
      <c r="F191" s="452"/>
      <c r="G191" s="452"/>
      <c r="H191" s="452"/>
      <c r="I191" s="447"/>
      <c r="J191" s="33"/>
      <c r="K191" s="79"/>
    </row>
    <row r="195" spans="1:11" s="248" customFormat="1" x14ac:dyDescent="0.25">
      <c r="A195" s="29"/>
      <c r="B195" s="32"/>
      <c r="C195" s="437"/>
      <c r="D195" s="494"/>
      <c r="E195" s="446"/>
      <c r="F195" s="452"/>
      <c r="G195" s="452"/>
      <c r="H195" s="452"/>
      <c r="I195" s="447"/>
      <c r="J195" s="33"/>
      <c r="K195" s="79"/>
    </row>
    <row r="199" spans="1:11" s="31" customFormat="1" x14ac:dyDescent="0.25">
      <c r="A199" s="29"/>
      <c r="B199" s="32"/>
      <c r="C199" s="437"/>
      <c r="D199" s="494"/>
      <c r="E199" s="446"/>
      <c r="F199" s="452"/>
      <c r="G199" s="452"/>
      <c r="H199" s="452"/>
      <c r="I199" s="447"/>
      <c r="J199" s="33"/>
      <c r="K199" s="79"/>
    </row>
    <row r="200" spans="1:11" s="251" customFormat="1" x14ac:dyDescent="0.25">
      <c r="A200" s="29"/>
      <c r="B200" s="32"/>
      <c r="C200" s="437"/>
      <c r="D200" s="494"/>
      <c r="E200" s="446"/>
      <c r="F200" s="452"/>
      <c r="G200" s="452"/>
      <c r="H200" s="452"/>
      <c r="I200" s="447"/>
      <c r="J200" s="33"/>
      <c r="K200" s="79"/>
    </row>
  </sheetData>
  <mergeCells count="3">
    <mergeCell ref="A26:B26"/>
    <mergeCell ref="A6:E6"/>
    <mergeCell ref="A27:H27"/>
  </mergeCells>
  <pageMargins left="0.25" right="0.25" top="0.75" bottom="0.75" header="0.3" footer="0.3"/>
  <pageSetup paperSize="9" scale="99" fitToHeight="0" orientation="landscape" r:id="rId1"/>
  <headerFooter>
    <oddHeader>&amp;RPágina &amp;P de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view="pageBreakPreview" topLeftCell="A46" zoomScale="66" zoomScaleNormal="100" zoomScaleSheetLayoutView="66" workbookViewId="0">
      <selection activeCell="AJ47" sqref="AJ47"/>
    </sheetView>
  </sheetViews>
  <sheetFormatPr defaultColWidth="3.7265625" defaultRowHeight="15.5" x14ac:dyDescent="0.25"/>
  <cols>
    <col min="1" max="8" width="8.7265625" style="37" customWidth="1"/>
    <col min="9" max="20" width="5.7265625" style="37" customWidth="1"/>
    <col min="21" max="26" width="3.7265625" style="37" customWidth="1"/>
    <col min="27" max="27" width="10.81640625" style="37" hidden="1" customWidth="1"/>
    <col min="28" max="28" width="7" style="37" hidden="1" customWidth="1"/>
    <col min="29" max="16384" width="3.7265625" style="37"/>
  </cols>
  <sheetData>
    <row r="1" spans="1:25" ht="80.150000000000006" customHeight="1" thickBot="1" x14ac:dyDescent="0.3">
      <c r="A1" s="113"/>
      <c r="B1" s="113"/>
      <c r="C1" s="113"/>
      <c r="D1" s="113"/>
    </row>
    <row r="2" spans="1:25" ht="18" x14ac:dyDescent="0.25">
      <c r="A2" s="114" t="s">
        <v>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</row>
    <row r="3" spans="1:25" ht="18" x14ac:dyDescent="0.35">
      <c r="A3" s="112" t="s">
        <v>87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</row>
    <row r="4" spans="1:25" ht="5.15" customHeight="1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38"/>
      <c r="V4" s="38"/>
      <c r="W4" s="38"/>
      <c r="X4" s="38"/>
      <c r="Y4" s="38"/>
    </row>
    <row r="5" spans="1:25" ht="15" customHeight="1" x14ac:dyDescent="0.25">
      <c r="A5" s="652" t="str">
        <f>'ANEXO 01-ORÇAMENTO'!$A$5</f>
        <v>SOLICITANTE: SECRETARIA MUNICIPAL DE EDUCAÇÃO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53"/>
      <c r="U5" s="38"/>
      <c r="V5" s="38"/>
      <c r="W5" s="38"/>
      <c r="X5" s="38"/>
      <c r="Y5" s="38"/>
    </row>
    <row r="6" spans="1:25" ht="15" customHeight="1" x14ac:dyDescent="0.25">
      <c r="A6" s="640" t="str">
        <f>'ANEXO 01-ORÇAMENTO'!$A$6</f>
        <v>OBJETO: E.M.E.F. JOÃO CERNICCHIARO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122"/>
      <c r="U6" s="38"/>
      <c r="V6" s="38"/>
      <c r="W6" s="38"/>
      <c r="X6" s="38"/>
      <c r="Y6" s="38"/>
    </row>
    <row r="7" spans="1:25" ht="15" customHeight="1" x14ac:dyDescent="0.25">
      <c r="A7" s="130" t="str">
        <f>'ANEXO 01-ORÇAMENTO'!$A$7</f>
        <v>LOCAL DA OBRA: Professora Nair, Lago de Oliveira</v>
      </c>
      <c r="B7" s="123"/>
      <c r="C7" s="123"/>
      <c r="D7" s="123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U7" s="38"/>
      <c r="V7" s="38"/>
      <c r="W7" s="38"/>
      <c r="X7" s="38"/>
      <c r="Y7" s="38"/>
    </row>
    <row r="8" spans="1:25" ht="15" customHeight="1" thickBot="1" x14ac:dyDescent="0.3">
      <c r="A8" s="126"/>
      <c r="B8" s="127"/>
      <c r="C8" s="127"/>
      <c r="D8" s="127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9"/>
      <c r="U8" s="38"/>
      <c r="V8" s="38"/>
      <c r="W8" s="38"/>
      <c r="X8" s="38"/>
      <c r="Y8" s="38"/>
    </row>
    <row r="9" spans="1:25" s="38" customFormat="1" ht="15" customHeight="1" x14ac:dyDescent="0.25">
      <c r="A9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9" s="643"/>
      <c r="C9" s="643"/>
      <c r="D9" s="643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90"/>
    </row>
    <row r="10" spans="1:25" s="38" customFormat="1" ht="15" customHeight="1" x14ac:dyDescent="0.25">
      <c r="A10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0" s="643"/>
      <c r="C10" s="643"/>
      <c r="D10" s="643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90"/>
    </row>
    <row r="11" spans="1:25" s="38" customFormat="1" ht="15" customHeight="1" x14ac:dyDescent="0.25">
      <c r="A11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1" s="643"/>
      <c r="C11" s="643"/>
      <c r="D11" s="643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90"/>
    </row>
    <row r="12" spans="1:25" s="38" customFormat="1" ht="15" customHeight="1" x14ac:dyDescent="0.25">
      <c r="A12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2" s="643"/>
      <c r="C12" s="643"/>
      <c r="D12" s="643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90"/>
    </row>
    <row r="13" spans="1:25" s="38" customFormat="1" ht="15" customHeight="1" x14ac:dyDescent="0.25">
      <c r="A13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3" s="643"/>
      <c r="C13" s="643"/>
      <c r="D13" s="643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90"/>
    </row>
    <row r="14" spans="1:25" s="38" customFormat="1" ht="15" customHeight="1" x14ac:dyDescent="0.25">
      <c r="A14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4" s="643"/>
      <c r="C14" s="643"/>
      <c r="D14" s="643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90"/>
    </row>
    <row r="15" spans="1:25" s="38" customFormat="1" ht="15" customHeight="1" x14ac:dyDescent="0.25">
      <c r="A15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5" s="643"/>
      <c r="C15" s="643"/>
      <c r="D15" s="643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90"/>
    </row>
    <row r="16" spans="1:25" s="38" customFormat="1" ht="15" customHeight="1" x14ac:dyDescent="0.25">
      <c r="A16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6" s="643"/>
      <c r="C16" s="643"/>
      <c r="D16" s="643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90"/>
    </row>
    <row r="17" spans="1:20" s="38" customFormat="1" ht="15" customHeight="1" x14ac:dyDescent="0.25">
      <c r="A17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7" s="643"/>
      <c r="C17" s="643"/>
      <c r="D17" s="643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90"/>
    </row>
    <row r="18" spans="1:20" s="38" customFormat="1" ht="15" customHeight="1" x14ac:dyDescent="0.25">
      <c r="A18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8" s="643"/>
      <c r="C18" s="643"/>
      <c r="D18" s="643"/>
      <c r="E18" s="589"/>
      <c r="F18" s="589"/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90"/>
    </row>
    <row r="19" spans="1:20" s="38" customFormat="1" ht="15" customHeight="1" x14ac:dyDescent="0.25">
      <c r="A19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9" s="643"/>
      <c r="C19" s="643"/>
      <c r="D19" s="643"/>
      <c r="E19" s="589"/>
      <c r="F19" s="589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90"/>
    </row>
    <row r="20" spans="1:20" s="38" customFormat="1" ht="15" customHeight="1" x14ac:dyDescent="0.25">
      <c r="A20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0" s="643"/>
      <c r="C20" s="643"/>
      <c r="D20" s="643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90"/>
    </row>
    <row r="21" spans="1:20" s="38" customFormat="1" ht="15" customHeight="1" x14ac:dyDescent="0.25">
      <c r="A21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1" s="643"/>
      <c r="C21" s="643"/>
      <c r="D21" s="643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90"/>
    </row>
    <row r="22" spans="1:20" s="38" customFormat="1" ht="15" customHeight="1" x14ac:dyDescent="0.25">
      <c r="A22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2" s="643"/>
      <c r="C22" s="643"/>
      <c r="D22" s="643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90"/>
    </row>
    <row r="23" spans="1:20" s="38" customFormat="1" ht="15" customHeight="1" x14ac:dyDescent="0.25">
      <c r="A23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3" s="643"/>
      <c r="C23" s="643"/>
      <c r="D23" s="643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90"/>
    </row>
    <row r="24" spans="1:20" s="38" customFormat="1" ht="15" customHeight="1" x14ac:dyDescent="0.25">
      <c r="A24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4" s="643"/>
      <c r="C24" s="643"/>
      <c r="D24" s="643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90"/>
    </row>
    <row r="25" spans="1:20" s="38" customFormat="1" ht="15" customHeight="1" x14ac:dyDescent="0.25">
      <c r="A25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5" s="643"/>
      <c r="C25" s="643"/>
      <c r="D25" s="643"/>
      <c r="E25" s="589"/>
      <c r="F25" s="589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90"/>
    </row>
    <row r="26" spans="1:20" s="38" customFormat="1" ht="15" customHeight="1" x14ac:dyDescent="0.25">
      <c r="A26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6" s="643"/>
      <c r="C26" s="643"/>
      <c r="D26" s="643"/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90"/>
    </row>
    <row r="27" spans="1:20" s="38" customFormat="1" ht="15" customHeight="1" x14ac:dyDescent="0.25">
      <c r="A27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7" s="643"/>
      <c r="C27" s="643"/>
      <c r="D27" s="643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90"/>
    </row>
    <row r="28" spans="1:20" s="38" customFormat="1" ht="15" customHeight="1" x14ac:dyDescent="0.25">
      <c r="A28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8" s="643"/>
      <c r="C28" s="643"/>
      <c r="D28" s="643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90"/>
    </row>
    <row r="29" spans="1:20" s="38" customFormat="1" ht="15" customHeight="1" x14ac:dyDescent="0.25">
      <c r="A29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9" s="643"/>
      <c r="C29" s="643"/>
      <c r="D29" s="643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90"/>
    </row>
    <row r="30" spans="1:20" s="38" customFormat="1" ht="15" customHeight="1" x14ac:dyDescent="0.25">
      <c r="A30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0" s="643"/>
      <c r="C30" s="643"/>
      <c r="D30" s="643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90"/>
    </row>
    <row r="31" spans="1:20" s="38" customFormat="1" ht="15" customHeight="1" x14ac:dyDescent="0.25">
      <c r="A31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1" s="643"/>
      <c r="C31" s="643"/>
      <c r="D31" s="643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90"/>
    </row>
    <row r="32" spans="1:20" s="38" customFormat="1" ht="15" customHeight="1" x14ac:dyDescent="0.25">
      <c r="A32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2" s="643"/>
      <c r="C32" s="643"/>
      <c r="D32" s="643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90"/>
    </row>
    <row r="33" spans="1:20" s="38" customFormat="1" ht="15" customHeight="1" x14ac:dyDescent="0.25">
      <c r="A33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3" s="643"/>
      <c r="C33" s="643"/>
      <c r="D33" s="643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90"/>
    </row>
    <row r="34" spans="1:20" s="38" customFormat="1" ht="15" customHeight="1" x14ac:dyDescent="0.25">
      <c r="A34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4" s="643"/>
      <c r="C34" s="643"/>
      <c r="D34" s="643"/>
      <c r="E34" s="589"/>
      <c r="F34" s="589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90"/>
    </row>
    <row r="35" spans="1:20" s="38" customFormat="1" ht="15" customHeight="1" x14ac:dyDescent="0.25">
      <c r="A35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5" s="643"/>
      <c r="C35" s="643"/>
      <c r="D35" s="643"/>
      <c r="E35" s="589"/>
      <c r="F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90"/>
    </row>
    <row r="36" spans="1:20" s="38" customFormat="1" ht="15" customHeight="1" x14ac:dyDescent="0.25">
      <c r="A36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6" s="643"/>
      <c r="C36" s="643"/>
      <c r="D36" s="643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90"/>
    </row>
    <row r="37" spans="1:20" s="38" customFormat="1" ht="15" customHeight="1" x14ac:dyDescent="0.25">
      <c r="A37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7" s="643"/>
      <c r="C37" s="643"/>
      <c r="D37" s="643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90"/>
    </row>
    <row r="38" spans="1:20" s="38" customFormat="1" ht="15" customHeight="1" x14ac:dyDescent="0.25">
      <c r="A38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8" s="643"/>
      <c r="C38" s="643"/>
      <c r="D38" s="643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90"/>
    </row>
    <row r="39" spans="1:20" s="38" customFormat="1" ht="15" customHeight="1" x14ac:dyDescent="0.25">
      <c r="A39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9" s="643"/>
      <c r="C39" s="643"/>
      <c r="D39" s="643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90"/>
    </row>
    <row r="40" spans="1:20" s="38" customFormat="1" ht="15" customHeight="1" x14ac:dyDescent="0.25">
      <c r="A40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0" s="643"/>
      <c r="C40" s="643"/>
      <c r="D40" s="643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9"/>
      <c r="T40" s="590"/>
    </row>
    <row r="41" spans="1:20" s="38" customFormat="1" ht="15" customHeight="1" x14ac:dyDescent="0.25">
      <c r="A41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1" s="643"/>
      <c r="C41" s="643"/>
      <c r="D41" s="643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90"/>
    </row>
    <row r="42" spans="1:20" s="38" customFormat="1" ht="15" customHeight="1" x14ac:dyDescent="0.25">
      <c r="A42" s="6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2" s="643"/>
      <c r="C42" s="643"/>
      <c r="D42" s="643"/>
      <c r="E42" s="589"/>
      <c r="F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/>
      <c r="T42" s="590"/>
    </row>
    <row r="43" spans="1:20" s="38" customFormat="1" ht="15" customHeight="1" x14ac:dyDescent="0.25">
      <c r="A43" s="5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3" s="589"/>
      <c r="C43" s="589"/>
      <c r="D43" s="589"/>
      <c r="E43" s="589"/>
      <c r="F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89"/>
      <c r="T43" s="590"/>
    </row>
    <row r="44" spans="1:20" s="38" customFormat="1" ht="15" customHeight="1" x14ac:dyDescent="0.25">
      <c r="A44" s="5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90"/>
    </row>
    <row r="45" spans="1:20" s="38" customFormat="1" ht="15" customHeight="1" x14ac:dyDescent="0.25">
      <c r="A45" s="5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90"/>
    </row>
    <row r="46" spans="1:20" s="38" customFormat="1" ht="15" customHeight="1" x14ac:dyDescent="0.25">
      <c r="A46" s="5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6" s="589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90"/>
    </row>
    <row r="47" spans="1:20" s="38" customFormat="1" ht="15" customHeight="1" x14ac:dyDescent="0.25">
      <c r="A47" s="5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7" s="589"/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90"/>
    </row>
    <row r="48" spans="1:20" s="38" customFormat="1" ht="15" customHeight="1" x14ac:dyDescent="0.25">
      <c r="A48" s="5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8" s="589"/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90"/>
    </row>
    <row r="49" spans="1:20" s="38" customFormat="1" ht="15" customHeight="1" x14ac:dyDescent="0.25">
      <c r="A49" s="5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9" s="589"/>
      <c r="C49" s="589"/>
      <c r="D49" s="589"/>
      <c r="E49" s="589"/>
      <c r="F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90"/>
    </row>
    <row r="50" spans="1:20" s="38" customFormat="1" ht="15" customHeight="1" x14ac:dyDescent="0.25">
      <c r="A50" s="5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0" s="589"/>
      <c r="C50" s="589"/>
      <c r="D50" s="589"/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89"/>
      <c r="S50" s="589"/>
      <c r="T50" s="590"/>
    </row>
    <row r="51" spans="1:20" s="38" customFormat="1" ht="15" customHeight="1" x14ac:dyDescent="0.25">
      <c r="A51" s="5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1" s="589"/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90"/>
    </row>
    <row r="52" spans="1:20" s="38" customFormat="1" ht="15" customHeight="1" x14ac:dyDescent="0.25">
      <c r="A52" s="5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90"/>
    </row>
    <row r="53" spans="1:20" s="38" customFormat="1" ht="15" customHeight="1" x14ac:dyDescent="0.25">
      <c r="A53" s="5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3" s="589"/>
      <c r="C53" s="589"/>
      <c r="D53" s="589"/>
      <c r="E53" s="589"/>
      <c r="F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90"/>
    </row>
    <row r="54" spans="1:20" s="38" customFormat="1" ht="15" customHeight="1" x14ac:dyDescent="0.25">
      <c r="A54" s="588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4" s="589"/>
      <c r="C54" s="589"/>
      <c r="D54" s="589"/>
      <c r="E54" s="589"/>
      <c r="F54" s="589"/>
      <c r="G54" s="589"/>
      <c r="H54" s="589"/>
      <c r="I54" s="589"/>
      <c r="J54" s="589"/>
      <c r="K54" s="589"/>
      <c r="L54" s="589"/>
      <c r="M54" s="589"/>
      <c r="N54" s="589"/>
      <c r="O54" s="589"/>
      <c r="P54" s="589"/>
      <c r="Q54" s="589"/>
      <c r="R54" s="589"/>
      <c r="S54" s="589"/>
      <c r="T54" s="590"/>
    </row>
    <row r="55" spans="1:20" s="38" customFormat="1" ht="15" customHeight="1" x14ac:dyDescent="0.25">
      <c r="A55" s="588" t="e">
        <f>IF(#REF!&lt;&gt;"OK", "O valor de BDI sem a desoneração está fora da faixa admitida no Acórdão TCU Plenária 2622/2013.",".")</f>
        <v>#REF!</v>
      </c>
      <c r="B55" s="589"/>
      <c r="C55" s="589"/>
      <c r="D55" s="589"/>
      <c r="E55" s="589"/>
      <c r="F55" s="589"/>
      <c r="G55" s="589"/>
      <c r="H55" s="589"/>
      <c r="I55" s="589"/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590"/>
    </row>
    <row r="56" spans="1:20" s="38" customFormat="1" ht="18" x14ac:dyDescent="0.25">
      <c r="A56" s="616" t="s">
        <v>88</v>
      </c>
      <c r="B56" s="617"/>
      <c r="C56" s="617"/>
      <c r="D56" s="617"/>
      <c r="E56" s="617"/>
      <c r="F56" s="617"/>
      <c r="G56" s="617"/>
      <c r="H56" s="617"/>
      <c r="I56" s="617"/>
      <c r="J56" s="617"/>
      <c r="K56" s="617"/>
      <c r="L56" s="617"/>
      <c r="M56" s="617"/>
      <c r="N56" s="617"/>
      <c r="O56" s="617"/>
      <c r="P56" s="617"/>
      <c r="Q56" s="617"/>
      <c r="R56" s="617"/>
      <c r="S56" s="617"/>
      <c r="T56" s="618"/>
    </row>
    <row r="57" spans="1:20" s="38" customFormat="1" ht="151.5" customHeight="1" x14ac:dyDescent="0.25">
      <c r="A57" s="619" t="str">
        <f>"DECLARO que no orçamento foi aplicado a contribuição previdenciária COM DESONERAÇÃO, conforme Lei nº 12.844/2013 e Acórdão 2293/2013-TCU -Plenário (Desoneração da Folha de Pagamento)."&amp;"
"&amp;"
"&amp;"DECLARO que o percentual de encargos sociais utilizados no valor da mão-de-obra do orçamento são os encargos sociais praticados pelo SINAPI e/ou SICRO."&amp;"
"&amp;"
"&amp;"DECLARO que o orçamento da obra foi verificado com os custos nas duas possibilidades de CONTRIBUIÇÃO PREVIDENCIÁRIA e foi adotada a modalidade "&amp;IF([1]Plan4!B26=1,"COM DESONERAÇÃO"&amp;" por ser a mais adequada ao município "&amp;F5&amp;".",IF([1]Plan4!B26=2,"SEM DESONERAÇÃO","")&amp;" por ser a mais adequada ao município.")</f>
        <v>DECLARO que no orçamento foi aplicado a contribuição previdenciária COM DESONERAÇÃO, conforme Lei nº 12.844/2013 e Acórdão 2293/2013-TCU -Plenário (Desoneração da Folha de Pagamento).
DECLARO que o percentual de encargos sociais utilizados no valor da mão-de-obra do orçamento são os encargos sociais praticados pelo SINAPI e/ou SICRO.
DECLARO que o orçamento da obra foi verificado com os custos nas duas possibilidades de CONTRIBUIÇÃO PREVIDENCIÁRIA e foi adotada a modalidade COM DESONERAÇÃO por ser a mais adequada ao município .</v>
      </c>
      <c r="B57" s="620"/>
      <c r="C57" s="620"/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0"/>
      <c r="O57" s="620"/>
      <c r="P57" s="620"/>
      <c r="Q57" s="620"/>
      <c r="R57" s="620"/>
      <c r="S57" s="620"/>
      <c r="T57" s="621"/>
    </row>
    <row r="58" spans="1:20" ht="15" customHeight="1" x14ac:dyDescent="0.25">
      <c r="A58" s="646"/>
      <c r="B58" s="647"/>
      <c r="C58" s="647"/>
      <c r="D58" s="647"/>
      <c r="E58" s="647"/>
      <c r="F58" s="647"/>
      <c r="G58" s="647"/>
      <c r="H58" s="647"/>
      <c r="I58" s="647"/>
      <c r="J58" s="647"/>
      <c r="K58" s="647"/>
      <c r="L58" s="647"/>
      <c r="M58" s="647"/>
      <c r="N58" s="647"/>
      <c r="O58" s="647"/>
      <c r="P58" s="647"/>
      <c r="Q58" s="647"/>
      <c r="R58" s="647"/>
      <c r="S58" s="647"/>
      <c r="T58" s="648"/>
    </row>
    <row r="59" spans="1:20" s="57" customFormat="1" ht="24" customHeight="1" x14ac:dyDescent="0.25">
      <c r="A59" s="607"/>
      <c r="B59" s="608"/>
      <c r="C59" s="608"/>
      <c r="D59" s="608"/>
      <c r="E59" s="608"/>
      <c r="F59" s="608"/>
      <c r="G59" s="608"/>
      <c r="H59" s="608"/>
      <c r="I59" s="649">
        <f>'ANEXO 02-BDI'!$I$31</f>
        <v>0</v>
      </c>
      <c r="J59" s="650"/>
      <c r="K59" s="650"/>
      <c r="L59" s="650"/>
      <c r="M59" s="650"/>
      <c r="N59" s="650"/>
      <c r="O59" s="650"/>
      <c r="P59" s="650"/>
      <c r="Q59" s="650"/>
      <c r="R59" s="650"/>
      <c r="S59" s="650"/>
      <c r="T59" s="651"/>
    </row>
    <row r="60" spans="1:20" s="57" customFormat="1" ht="24" customHeight="1" x14ac:dyDescent="0.25">
      <c r="A60" s="612"/>
      <c r="B60" s="613"/>
      <c r="C60" s="613"/>
      <c r="D60" s="613"/>
      <c r="E60" s="613"/>
      <c r="F60" s="613"/>
      <c r="G60" s="613"/>
      <c r="H60" s="613"/>
      <c r="I60" s="614" t="s">
        <v>79</v>
      </c>
      <c r="J60" s="614"/>
      <c r="K60" s="614"/>
      <c r="L60" s="614"/>
      <c r="M60" s="614"/>
      <c r="N60" s="614"/>
      <c r="O60" s="614"/>
      <c r="P60" s="614"/>
      <c r="Q60" s="614"/>
      <c r="R60" s="614"/>
      <c r="S60" s="614"/>
      <c r="T60" s="615"/>
    </row>
    <row r="61" spans="1:20" s="57" customFormat="1" ht="24" customHeight="1" x14ac:dyDescent="0.25">
      <c r="A61" s="626" t="s">
        <v>89</v>
      </c>
      <c r="B61" s="627"/>
      <c r="C61" s="627"/>
      <c r="D61" s="627"/>
      <c r="E61" s="627"/>
      <c r="F61" s="627"/>
      <c r="G61" s="627"/>
      <c r="H61" s="627"/>
      <c r="I61" s="628">
        <f>'ANEXO 01-ORÇAMENTO'!B105</f>
        <v>44774</v>
      </c>
      <c r="J61" s="628"/>
      <c r="K61" s="628"/>
      <c r="L61" s="628"/>
      <c r="M61" s="628"/>
      <c r="N61" s="628"/>
      <c r="O61" s="628"/>
      <c r="P61" s="628"/>
      <c r="Q61" s="628"/>
      <c r="R61" s="628"/>
      <c r="S61" s="628"/>
      <c r="T61" s="654"/>
    </row>
    <row r="62" spans="1:20" s="57" customFormat="1" ht="24" customHeight="1" x14ac:dyDescent="0.25">
      <c r="A62" s="631" t="s">
        <v>59</v>
      </c>
      <c r="B62" s="632"/>
      <c r="C62" s="632"/>
      <c r="D62" s="632"/>
      <c r="E62" s="632"/>
      <c r="F62" s="632"/>
      <c r="G62" s="632"/>
      <c r="H62" s="632"/>
      <c r="I62" s="644">
        <f>'ANEXO 01-ORÇAMENTO'!A106</f>
        <v>0</v>
      </c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5"/>
    </row>
    <row r="63" spans="1:20" s="38" customFormat="1" ht="14.25" customHeight="1" x14ac:dyDescent="0.25"/>
    <row r="64" spans="1:20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ht="12.75" customHeigh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</sheetData>
  <mergeCells count="60">
    <mergeCell ref="A5:T5"/>
    <mergeCell ref="A60:H60"/>
    <mergeCell ref="I60:T60"/>
    <mergeCell ref="A61:H61"/>
    <mergeCell ref="I61:T61"/>
    <mergeCell ref="A49:T49"/>
    <mergeCell ref="A50:T50"/>
    <mergeCell ref="A51:T51"/>
    <mergeCell ref="A52:T52"/>
    <mergeCell ref="A53:T53"/>
    <mergeCell ref="A54:T54"/>
    <mergeCell ref="A43:T43"/>
    <mergeCell ref="A44:T44"/>
    <mergeCell ref="A45:T45"/>
    <mergeCell ref="A46:T46"/>
    <mergeCell ref="A47:T47"/>
    <mergeCell ref="A62:H62"/>
    <mergeCell ref="I62:T62"/>
    <mergeCell ref="A55:T55"/>
    <mergeCell ref="A56:T56"/>
    <mergeCell ref="A57:T57"/>
    <mergeCell ref="A58:T58"/>
    <mergeCell ref="A59:H59"/>
    <mergeCell ref="I59:T59"/>
    <mergeCell ref="A48:T48"/>
    <mergeCell ref="A37:T37"/>
    <mergeCell ref="A38:T38"/>
    <mergeCell ref="A39:T39"/>
    <mergeCell ref="A40:T40"/>
    <mergeCell ref="A41:T41"/>
    <mergeCell ref="A42:T42"/>
    <mergeCell ref="A36:T36"/>
    <mergeCell ref="A25:T25"/>
    <mergeCell ref="A26:T26"/>
    <mergeCell ref="A27:T27"/>
    <mergeCell ref="A28:T28"/>
    <mergeCell ref="A29:T29"/>
    <mergeCell ref="A30:T30"/>
    <mergeCell ref="A31:T31"/>
    <mergeCell ref="A32:T32"/>
    <mergeCell ref="A33:T33"/>
    <mergeCell ref="A34:T34"/>
    <mergeCell ref="A35:T35"/>
    <mergeCell ref="A24:T24"/>
    <mergeCell ref="A13:T13"/>
    <mergeCell ref="A14:T14"/>
    <mergeCell ref="A15:T15"/>
    <mergeCell ref="A16:T16"/>
    <mergeCell ref="A17:T17"/>
    <mergeCell ref="A18:T18"/>
    <mergeCell ref="A19:T19"/>
    <mergeCell ref="A20:T20"/>
    <mergeCell ref="A21:T21"/>
    <mergeCell ref="A22:T22"/>
    <mergeCell ref="A23:T23"/>
    <mergeCell ref="A6:S6"/>
    <mergeCell ref="A9:T9"/>
    <mergeCell ref="A10:T10"/>
    <mergeCell ref="A11:T11"/>
    <mergeCell ref="A12:T12"/>
  </mergeCells>
  <conditionalFormatting sqref="I59:T59 A61:T61">
    <cfRule type="cellIs" dxfId="17" priority="10" stopIfTrue="1" operator="equal">
      <formula>0</formula>
    </cfRule>
  </conditionalFormatting>
  <conditionalFormatting sqref="A55:T55">
    <cfRule type="cellIs" dxfId="16" priority="11" stopIfTrue="1" operator="notEqual">
      <formula>"."</formula>
    </cfRule>
  </conditionalFormatting>
  <conditionalFormatting sqref="A58:T58">
    <cfRule type="cellIs" dxfId="15" priority="12" stopIfTrue="1" operator="notEqual">
      <formula>"."</formula>
    </cfRule>
  </conditionalFormatting>
  <conditionalFormatting sqref="A9:T9 A54:T54">
    <cfRule type="cellIs" dxfId="14" priority="9" stopIfTrue="1" operator="notEqual">
      <formula>"."</formula>
    </cfRule>
  </conditionalFormatting>
  <conditionalFormatting sqref="A10:T10 A53:T53">
    <cfRule type="cellIs" dxfId="13" priority="8" stopIfTrue="1" operator="notEqual">
      <formula>"."</formula>
    </cfRule>
  </conditionalFormatting>
  <conditionalFormatting sqref="A11:T42 A51:T52">
    <cfRule type="cellIs" dxfId="12" priority="7" stopIfTrue="1" operator="notEqual">
      <formula>"."</formula>
    </cfRule>
  </conditionalFormatting>
  <conditionalFormatting sqref="A46:T46">
    <cfRule type="cellIs" dxfId="11" priority="6" stopIfTrue="1" operator="notEqual">
      <formula>"."</formula>
    </cfRule>
  </conditionalFormatting>
  <conditionalFormatting sqref="A45:T45">
    <cfRule type="cellIs" dxfId="10" priority="5" stopIfTrue="1" operator="notEqual">
      <formula>"."</formula>
    </cfRule>
  </conditionalFormatting>
  <conditionalFormatting sqref="A43:T44">
    <cfRule type="cellIs" dxfId="9" priority="4" stopIfTrue="1" operator="notEqual">
      <formula>"."</formula>
    </cfRule>
  </conditionalFormatting>
  <conditionalFormatting sqref="A50:T50">
    <cfRule type="cellIs" dxfId="8" priority="3" stopIfTrue="1" operator="notEqual">
      <formula>"."</formula>
    </cfRule>
  </conditionalFormatting>
  <conditionalFormatting sqref="A49:T49">
    <cfRule type="cellIs" dxfId="7" priority="2" stopIfTrue="1" operator="notEqual">
      <formula>"."</formula>
    </cfRule>
  </conditionalFormatting>
  <conditionalFormatting sqref="A47:T48">
    <cfRule type="cellIs" dxfId="6" priority="1" stopIfTrue="1" operator="notEqual">
      <formula>"."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BreakPreview" topLeftCell="A9" zoomScaleNormal="100" zoomScaleSheetLayoutView="100" workbookViewId="0">
      <selection activeCell="G18" sqref="G18"/>
    </sheetView>
  </sheetViews>
  <sheetFormatPr defaultRowHeight="12.5" x14ac:dyDescent="0.25"/>
  <cols>
    <col min="2" max="2" width="12.81640625" customWidth="1"/>
    <col min="3" max="3" width="69.453125" customWidth="1"/>
  </cols>
  <sheetData>
    <row r="1" spans="1:5" ht="90.75" customHeight="1" thickBot="1" x14ac:dyDescent="0.3">
      <c r="A1" s="136"/>
      <c r="B1" s="137"/>
      <c r="C1" s="137"/>
      <c r="D1" s="137"/>
      <c r="E1" s="138"/>
    </row>
    <row r="2" spans="1:5" ht="18" x14ac:dyDescent="0.25">
      <c r="A2" s="114" t="s">
        <v>58</v>
      </c>
      <c r="B2" s="115"/>
      <c r="C2" s="115"/>
      <c r="D2" s="115"/>
      <c r="E2" s="116"/>
    </row>
    <row r="3" spans="1:5" ht="18" x14ac:dyDescent="0.35">
      <c r="A3" s="112" t="s">
        <v>92</v>
      </c>
      <c r="B3" s="117"/>
      <c r="C3" s="117"/>
      <c r="D3" s="117"/>
      <c r="E3" s="118"/>
    </row>
    <row r="4" spans="1:5" ht="15.5" x14ac:dyDescent="0.25">
      <c r="A4" s="119"/>
      <c r="B4" s="120"/>
      <c r="C4" s="120"/>
      <c r="D4" s="120"/>
      <c r="E4" s="121"/>
    </row>
    <row r="5" spans="1:5" ht="15.5" x14ac:dyDescent="0.25">
      <c r="A5" s="652" t="str">
        <f>'ANEXO 01-ORÇAMENTO'!A5</f>
        <v>SOLICITANTE: SECRETARIA MUNICIPAL DE EDUCAÇÃO</v>
      </c>
      <c r="B5" s="641"/>
      <c r="C5" s="641"/>
      <c r="D5" s="641"/>
      <c r="E5" s="653"/>
    </row>
    <row r="6" spans="1:5" ht="15.5" x14ac:dyDescent="0.25">
      <c r="A6" s="640" t="str">
        <f>'ANEXO 01-ORÇAMENTO'!A6</f>
        <v>OBJETO: E.M.E.F. JOÃO CERNICCHIARO</v>
      </c>
      <c r="B6" s="658"/>
      <c r="C6" s="658"/>
      <c r="D6" s="658"/>
      <c r="E6" s="659"/>
    </row>
    <row r="7" spans="1:5" ht="15.5" x14ac:dyDescent="0.25">
      <c r="A7" s="660" t="str">
        <f>'ANEXO 01-ORÇAMENTO'!A7</f>
        <v>LOCAL DA OBRA: Professora Nair, Lago de Oliveira</v>
      </c>
      <c r="B7" s="661"/>
      <c r="C7" s="661"/>
      <c r="D7" s="661"/>
      <c r="E7" s="662"/>
    </row>
    <row r="8" spans="1:5" ht="16" thickBot="1" x14ac:dyDescent="0.3">
      <c r="A8" s="140"/>
      <c r="B8" s="123"/>
      <c r="C8" s="123"/>
      <c r="D8" s="123"/>
      <c r="E8" s="139"/>
    </row>
    <row r="9" spans="1:5" ht="13.5" thickBot="1" x14ac:dyDescent="0.3">
      <c r="A9" s="663" t="str">
        <f>'[2]ANEXO 01-ORÇAMENTO'!C16</f>
        <v>DESCRIMINAÇÃO</v>
      </c>
      <c r="B9" s="664"/>
      <c r="C9" s="664"/>
      <c r="D9" s="664"/>
      <c r="E9" s="665"/>
    </row>
    <row r="10" spans="1:5" ht="13" x14ac:dyDescent="0.25">
      <c r="A10" s="134"/>
      <c r="B10" s="109"/>
      <c r="C10" s="110" t="s">
        <v>252</v>
      </c>
      <c r="D10" s="109"/>
      <c r="E10" s="111"/>
    </row>
    <row r="11" spans="1:5" ht="45" customHeight="1" x14ac:dyDescent="0.25">
      <c r="A11" s="666" t="s">
        <v>245</v>
      </c>
      <c r="B11" s="667"/>
      <c r="C11" s="667"/>
      <c r="D11" s="667"/>
      <c r="E11" s="668"/>
    </row>
    <row r="12" spans="1:5" ht="13" x14ac:dyDescent="0.25">
      <c r="A12" s="148"/>
      <c r="B12" s="149"/>
      <c r="C12" s="151" t="s">
        <v>253</v>
      </c>
      <c r="D12" s="149"/>
      <c r="E12" s="150"/>
    </row>
    <row r="13" spans="1:5" ht="29.5" customHeight="1" thickBot="1" x14ac:dyDescent="0.3">
      <c r="A13" s="655" t="s">
        <v>246</v>
      </c>
      <c r="B13" s="656"/>
      <c r="C13" s="656"/>
      <c r="D13" s="656"/>
      <c r="E13" s="657"/>
    </row>
    <row r="14" spans="1:5" ht="13" x14ac:dyDescent="0.25">
      <c r="A14" s="154"/>
      <c r="B14" s="155"/>
      <c r="C14" s="156" t="s">
        <v>254</v>
      </c>
      <c r="D14" s="155"/>
      <c r="E14" s="157"/>
    </row>
    <row r="15" spans="1:5" ht="32.25" customHeight="1" thickBot="1" x14ac:dyDescent="0.3">
      <c r="A15" s="655" t="s">
        <v>247</v>
      </c>
      <c r="B15" s="656"/>
      <c r="C15" s="656"/>
      <c r="D15" s="656"/>
      <c r="E15" s="657"/>
    </row>
    <row r="16" spans="1:5" ht="15.5" x14ac:dyDescent="0.3">
      <c r="A16" s="707" t="s">
        <v>85</v>
      </c>
      <c r="B16" s="131">
        <f>'ANEXO 01-ORÇAMENTO'!$B$105</f>
        <v>44774</v>
      </c>
      <c r="C16" s="708" t="s">
        <v>54</v>
      </c>
      <c r="D16" s="709"/>
      <c r="E16" s="710"/>
    </row>
    <row r="17" spans="1:5" ht="15.5" x14ac:dyDescent="0.3">
      <c r="A17" s="141"/>
      <c r="B17" s="142"/>
      <c r="C17" s="82"/>
      <c r="D17" s="94"/>
      <c r="E17" s="143"/>
    </row>
    <row r="18" spans="1:5" ht="15.5" x14ac:dyDescent="0.3">
      <c r="A18" s="141"/>
      <c r="B18" s="142"/>
      <c r="C18" s="82"/>
      <c r="D18" s="94"/>
      <c r="E18" s="143"/>
    </row>
    <row r="19" spans="1:5" ht="15.5" x14ac:dyDescent="0.3">
      <c r="A19" s="141"/>
      <c r="B19" s="142"/>
      <c r="C19" s="82"/>
      <c r="D19" s="94"/>
      <c r="E19" s="143"/>
    </row>
    <row r="20" spans="1:5" ht="15.5" x14ac:dyDescent="0.35">
      <c r="A20" s="144"/>
      <c r="B20" s="92"/>
      <c r="C20" s="82"/>
      <c r="D20" s="94"/>
      <c r="E20" s="143"/>
    </row>
    <row r="21" spans="1:5" ht="15.5" x14ac:dyDescent="0.35">
      <c r="A21" s="144"/>
      <c r="B21" s="94"/>
      <c r="C21" s="145" t="s">
        <v>73</v>
      </c>
      <c r="D21" s="94"/>
      <c r="E21" s="143"/>
    </row>
    <row r="22" spans="1:5" ht="15.5" x14ac:dyDescent="0.35">
      <c r="A22" s="144"/>
      <c r="B22" s="146"/>
      <c r="C22" s="82" t="s">
        <v>74</v>
      </c>
      <c r="D22" s="94"/>
      <c r="E22" s="147"/>
    </row>
    <row r="23" spans="1:5" ht="15.5" x14ac:dyDescent="0.35">
      <c r="A23" s="711"/>
      <c r="B23" s="712"/>
      <c r="C23" s="713" t="s">
        <v>77</v>
      </c>
      <c r="D23" s="714"/>
      <c r="E23" s="715"/>
    </row>
  </sheetData>
  <mergeCells count="7">
    <mergeCell ref="A15:E15"/>
    <mergeCell ref="A5:E5"/>
    <mergeCell ref="A6:E6"/>
    <mergeCell ref="A7:E7"/>
    <mergeCell ref="A9:E9"/>
    <mergeCell ref="A11:E11"/>
    <mergeCell ref="A13:E13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51"/>
  <sheetViews>
    <sheetView workbookViewId="0">
      <selection activeCell="B26" sqref="B26"/>
    </sheetView>
  </sheetViews>
  <sheetFormatPr defaultRowHeight="12.5" x14ac:dyDescent="0.25"/>
  <cols>
    <col min="2" max="2" width="50.81640625" customWidth="1"/>
  </cols>
  <sheetData>
    <row r="4" spans="2:20" ht="16" thickBot="1" x14ac:dyDescent="0.4">
      <c r="C4" s="676" t="s">
        <v>15</v>
      </c>
      <c r="D4" s="676"/>
      <c r="E4" s="676"/>
      <c r="F4" s="676"/>
      <c r="G4" s="676"/>
      <c r="H4" s="676"/>
      <c r="I4" s="676" t="s">
        <v>3</v>
      </c>
      <c r="J4" s="676"/>
      <c r="K4" s="676"/>
      <c r="L4" s="676"/>
      <c r="M4" s="676"/>
      <c r="N4" s="676"/>
      <c r="O4" s="676" t="s">
        <v>16</v>
      </c>
      <c r="P4" s="676"/>
      <c r="Q4" s="676"/>
      <c r="R4" s="676"/>
      <c r="S4" s="676"/>
      <c r="T4" s="676"/>
    </row>
    <row r="5" spans="2:20" ht="31.5" thickBot="1" x14ac:dyDescent="0.3">
      <c r="B5" s="1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4" t="s">
        <v>23</v>
      </c>
      <c r="I5" s="2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4" t="s">
        <v>23</v>
      </c>
      <c r="O5" s="2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4" t="s">
        <v>23</v>
      </c>
    </row>
    <row r="6" spans="2:20" x14ac:dyDescent="0.25">
      <c r="B6" s="5" t="s">
        <v>24</v>
      </c>
      <c r="C6" s="6">
        <v>3</v>
      </c>
      <c r="D6" s="7">
        <v>3.8</v>
      </c>
      <c r="E6" s="7">
        <v>3.43</v>
      </c>
      <c r="F6" s="7">
        <v>5.29</v>
      </c>
      <c r="G6" s="7">
        <v>4</v>
      </c>
      <c r="H6" s="8">
        <v>1.5</v>
      </c>
      <c r="I6" s="6">
        <v>4</v>
      </c>
      <c r="J6" s="7">
        <v>4.01</v>
      </c>
      <c r="K6" s="7">
        <v>4.93</v>
      </c>
      <c r="L6" s="7">
        <v>5.92</v>
      </c>
      <c r="M6" s="7">
        <v>5.52</v>
      </c>
      <c r="N6" s="8">
        <v>3.45</v>
      </c>
      <c r="O6" s="6">
        <v>5.5</v>
      </c>
      <c r="P6" s="7">
        <v>4.67</v>
      </c>
      <c r="Q6" s="7">
        <v>6.71</v>
      </c>
      <c r="R6" s="7">
        <v>7.93</v>
      </c>
      <c r="S6" s="7">
        <v>7.85</v>
      </c>
      <c r="T6" s="8">
        <v>4.49</v>
      </c>
    </row>
    <row r="7" spans="2:20" x14ac:dyDescent="0.25">
      <c r="B7" s="9" t="s">
        <v>25</v>
      </c>
      <c r="C7" s="10">
        <v>0.8</v>
      </c>
      <c r="D7" s="11">
        <v>0.32</v>
      </c>
      <c r="E7" s="11">
        <v>0.28000000000000003</v>
      </c>
      <c r="F7" s="11">
        <v>0.25</v>
      </c>
      <c r="G7" s="11">
        <v>0.81</v>
      </c>
      <c r="H7" s="12">
        <v>0.3</v>
      </c>
      <c r="I7" s="10">
        <v>0.8</v>
      </c>
      <c r="J7" s="11">
        <v>0.4</v>
      </c>
      <c r="K7" s="11">
        <v>0.49</v>
      </c>
      <c r="L7" s="11">
        <v>0.51</v>
      </c>
      <c r="M7" s="11">
        <v>1.22</v>
      </c>
      <c r="N7" s="12">
        <v>0.48</v>
      </c>
      <c r="O7" s="10">
        <v>1</v>
      </c>
      <c r="P7" s="11">
        <v>0.74</v>
      </c>
      <c r="Q7" s="11">
        <v>0.75</v>
      </c>
      <c r="R7" s="11">
        <v>0.56000000000000005</v>
      </c>
      <c r="S7" s="11">
        <v>1.99</v>
      </c>
      <c r="T7" s="12">
        <v>0.82</v>
      </c>
    </row>
    <row r="8" spans="2:20" x14ac:dyDescent="0.25">
      <c r="B8" s="9" t="s">
        <v>26</v>
      </c>
      <c r="C8" s="10">
        <v>0.97</v>
      </c>
      <c r="D8" s="11">
        <v>0.5</v>
      </c>
      <c r="E8" s="11">
        <v>1</v>
      </c>
      <c r="F8" s="11">
        <v>1</v>
      </c>
      <c r="G8" s="11">
        <v>1.46</v>
      </c>
      <c r="H8" s="12">
        <v>0.56000000000000005</v>
      </c>
      <c r="I8" s="10">
        <v>1.27</v>
      </c>
      <c r="J8" s="11">
        <v>0.56000000000000005</v>
      </c>
      <c r="K8" s="11">
        <v>1.39</v>
      </c>
      <c r="L8" s="11">
        <v>1.48</v>
      </c>
      <c r="M8" s="11">
        <v>2.3199999999999998</v>
      </c>
      <c r="N8" s="12">
        <v>0.85</v>
      </c>
      <c r="O8" s="10">
        <v>1.27</v>
      </c>
      <c r="P8" s="11">
        <v>0.97</v>
      </c>
      <c r="Q8" s="11">
        <v>1.74</v>
      </c>
      <c r="R8" s="11">
        <v>1.97</v>
      </c>
      <c r="S8" s="11">
        <v>3.16</v>
      </c>
      <c r="T8" s="12">
        <v>0.89</v>
      </c>
    </row>
    <row r="9" spans="2:20" x14ac:dyDescent="0.25">
      <c r="B9" s="9" t="s">
        <v>27</v>
      </c>
      <c r="C9" s="10">
        <v>0.59</v>
      </c>
      <c r="D9" s="11">
        <v>1.02</v>
      </c>
      <c r="E9" s="11">
        <v>0.94</v>
      </c>
      <c r="F9" s="11">
        <v>1.01</v>
      </c>
      <c r="G9" s="11">
        <v>0.94</v>
      </c>
      <c r="H9" s="12">
        <v>0.85</v>
      </c>
      <c r="I9" s="10">
        <v>1.23</v>
      </c>
      <c r="J9" s="11">
        <v>1.1100000000000001</v>
      </c>
      <c r="K9" s="11">
        <v>0.99</v>
      </c>
      <c r="L9" s="11">
        <v>1.07</v>
      </c>
      <c r="M9" s="11">
        <v>1.02</v>
      </c>
      <c r="N9" s="12">
        <v>0.85</v>
      </c>
      <c r="O9" s="10">
        <v>1.39</v>
      </c>
      <c r="P9" s="11">
        <v>1.21</v>
      </c>
      <c r="Q9" s="11">
        <v>1.17</v>
      </c>
      <c r="R9" s="11">
        <v>1.1100000000000001</v>
      </c>
      <c r="S9" s="11">
        <v>1.33</v>
      </c>
      <c r="T9" s="12">
        <v>1.1100000000000001</v>
      </c>
    </row>
    <row r="10" spans="2:20" ht="13" thickBot="1" x14ac:dyDescent="0.3">
      <c r="B10" s="9" t="s">
        <v>28</v>
      </c>
      <c r="C10" s="10">
        <v>6.16</v>
      </c>
      <c r="D10" s="11">
        <v>6.64</v>
      </c>
      <c r="E10" s="11">
        <v>6.74</v>
      </c>
      <c r="F10" s="11">
        <v>8</v>
      </c>
      <c r="G10" s="11">
        <v>7.14</v>
      </c>
      <c r="H10" s="12">
        <v>3.5</v>
      </c>
      <c r="I10" s="10">
        <v>7.4</v>
      </c>
      <c r="J10" s="11">
        <v>7.3</v>
      </c>
      <c r="K10" s="11">
        <v>8.0399999999999991</v>
      </c>
      <c r="L10" s="11">
        <v>8.31</v>
      </c>
      <c r="M10" s="11">
        <v>8.4</v>
      </c>
      <c r="N10" s="12">
        <v>5.1100000000000003</v>
      </c>
      <c r="O10" s="10">
        <v>8.9600000000000009</v>
      </c>
      <c r="P10" s="11">
        <v>8.69</v>
      </c>
      <c r="Q10" s="11">
        <v>9.4</v>
      </c>
      <c r="R10" s="11">
        <v>9.51</v>
      </c>
      <c r="S10" s="11">
        <v>10.43</v>
      </c>
      <c r="T10" s="12">
        <v>6.22</v>
      </c>
    </row>
    <row r="11" spans="2:20" x14ac:dyDescent="0.25">
      <c r="B11" s="5" t="s">
        <v>29</v>
      </c>
      <c r="C11" s="10">
        <v>0.65</v>
      </c>
      <c r="D11" s="11">
        <v>0.65</v>
      </c>
      <c r="E11" s="11">
        <v>0.65</v>
      </c>
      <c r="F11" s="11">
        <v>0.65</v>
      </c>
      <c r="G11" s="11">
        <v>0.65</v>
      </c>
      <c r="H11" s="12">
        <v>0.65</v>
      </c>
      <c r="I11" s="10">
        <v>0.65</v>
      </c>
      <c r="J11" s="11">
        <v>0.65</v>
      </c>
      <c r="K11" s="11">
        <v>0.65</v>
      </c>
      <c r="L11" s="11">
        <v>0.65</v>
      </c>
      <c r="M11" s="11">
        <v>0.65</v>
      </c>
      <c r="N11" s="12">
        <v>0.65</v>
      </c>
      <c r="O11" s="10">
        <v>0.65</v>
      </c>
      <c r="P11" s="11">
        <v>0.65</v>
      </c>
      <c r="Q11" s="11">
        <v>0.65</v>
      </c>
      <c r="R11" s="11">
        <v>0.65</v>
      </c>
      <c r="S11" s="11">
        <v>0.65</v>
      </c>
      <c r="T11" s="12">
        <v>0.65</v>
      </c>
    </row>
    <row r="12" spans="2:20" x14ac:dyDescent="0.25">
      <c r="B12" s="9" t="s">
        <v>30</v>
      </c>
      <c r="C12" s="10">
        <v>3</v>
      </c>
      <c r="D12" s="11">
        <v>3</v>
      </c>
      <c r="E12" s="11">
        <v>3</v>
      </c>
      <c r="F12" s="11">
        <v>3</v>
      </c>
      <c r="G12" s="11">
        <v>3</v>
      </c>
      <c r="H12" s="12">
        <v>3</v>
      </c>
      <c r="I12" s="10">
        <v>3</v>
      </c>
      <c r="J12" s="11">
        <v>3</v>
      </c>
      <c r="K12" s="11">
        <v>3</v>
      </c>
      <c r="L12" s="11">
        <v>3</v>
      </c>
      <c r="M12" s="11">
        <v>3</v>
      </c>
      <c r="N12" s="12">
        <v>3</v>
      </c>
      <c r="O12" s="10">
        <v>3</v>
      </c>
      <c r="P12" s="11">
        <v>3</v>
      </c>
      <c r="Q12" s="11">
        <v>3</v>
      </c>
      <c r="R12" s="11">
        <v>3</v>
      </c>
      <c r="S12" s="11">
        <v>3</v>
      </c>
      <c r="T12" s="12">
        <v>3</v>
      </c>
    </row>
    <row r="13" spans="2:20" x14ac:dyDescent="0.25">
      <c r="B13" s="9" t="s">
        <v>31</v>
      </c>
      <c r="C13" s="10">
        <v>2</v>
      </c>
      <c r="D13" s="11">
        <v>2</v>
      </c>
      <c r="E13" s="11">
        <v>2</v>
      </c>
      <c r="F13" s="11">
        <v>2</v>
      </c>
      <c r="G13" s="11">
        <v>2</v>
      </c>
      <c r="H13" s="12">
        <v>2</v>
      </c>
      <c r="I13" s="10">
        <v>2</v>
      </c>
      <c r="J13" s="11">
        <v>2</v>
      </c>
      <c r="K13" s="11">
        <v>2</v>
      </c>
      <c r="L13" s="11">
        <v>2</v>
      </c>
      <c r="M13" s="11">
        <v>2</v>
      </c>
      <c r="N13" s="12">
        <v>2</v>
      </c>
      <c r="O13" s="10">
        <v>5</v>
      </c>
      <c r="P13" s="11">
        <v>5</v>
      </c>
      <c r="Q13" s="11">
        <v>5</v>
      </c>
      <c r="R13" s="11">
        <v>5</v>
      </c>
      <c r="S13" s="11">
        <v>5</v>
      </c>
      <c r="T13" s="12">
        <v>5</v>
      </c>
    </row>
    <row r="14" spans="2:20" x14ac:dyDescent="0.25">
      <c r="B14" s="9" t="s">
        <v>32</v>
      </c>
      <c r="C14" s="10">
        <v>2</v>
      </c>
      <c r="D14" s="11">
        <v>2</v>
      </c>
      <c r="E14" s="11">
        <v>2</v>
      </c>
      <c r="F14" s="11">
        <v>2</v>
      </c>
      <c r="G14" s="11">
        <v>2</v>
      </c>
      <c r="H14" s="12">
        <v>2</v>
      </c>
      <c r="I14" s="10">
        <v>2</v>
      </c>
      <c r="J14" s="11">
        <v>2</v>
      </c>
      <c r="K14" s="11">
        <v>2</v>
      </c>
      <c r="L14" s="11">
        <v>2</v>
      </c>
      <c r="M14" s="11">
        <v>2</v>
      </c>
      <c r="N14" s="12">
        <v>2</v>
      </c>
      <c r="O14" s="10">
        <v>2</v>
      </c>
      <c r="P14" s="11">
        <v>2</v>
      </c>
      <c r="Q14" s="11">
        <v>2</v>
      </c>
      <c r="R14" s="11">
        <v>2</v>
      </c>
      <c r="S14" s="11">
        <v>2</v>
      </c>
      <c r="T14" s="12">
        <v>2</v>
      </c>
    </row>
    <row r="15" spans="2:20" ht="13" thickBot="1" x14ac:dyDescent="0.3">
      <c r="B15" s="13" t="s">
        <v>33</v>
      </c>
      <c r="C15" s="14">
        <f>SUM(C11:C13)</f>
        <v>5.65</v>
      </c>
      <c r="D15" s="15">
        <f>SUM(D11:D13)</f>
        <v>5.65</v>
      </c>
      <c r="E15" s="15">
        <f t="shared" ref="E15:T15" si="0">SUM(E11:E13)</f>
        <v>5.65</v>
      </c>
      <c r="F15" s="15">
        <f t="shared" si="0"/>
        <v>5.65</v>
      </c>
      <c r="G15" s="15">
        <f t="shared" si="0"/>
        <v>5.65</v>
      </c>
      <c r="H15" s="15">
        <f t="shared" si="0"/>
        <v>5.65</v>
      </c>
      <c r="I15" s="14">
        <f t="shared" si="0"/>
        <v>5.65</v>
      </c>
      <c r="J15" s="15">
        <f t="shared" si="0"/>
        <v>5.65</v>
      </c>
      <c r="K15" s="15">
        <f t="shared" si="0"/>
        <v>5.65</v>
      </c>
      <c r="L15" s="15">
        <f t="shared" si="0"/>
        <v>5.65</v>
      </c>
      <c r="M15" s="15">
        <f t="shared" si="0"/>
        <v>5.65</v>
      </c>
      <c r="N15" s="15">
        <f t="shared" si="0"/>
        <v>5.65</v>
      </c>
      <c r="O15" s="14">
        <f t="shared" si="0"/>
        <v>8.65</v>
      </c>
      <c r="P15" s="15">
        <f t="shared" si="0"/>
        <v>8.65</v>
      </c>
      <c r="Q15" s="15">
        <f t="shared" si="0"/>
        <v>8.65</v>
      </c>
      <c r="R15" s="15">
        <f t="shared" si="0"/>
        <v>8.65</v>
      </c>
      <c r="S15" s="15">
        <f t="shared" si="0"/>
        <v>8.65</v>
      </c>
      <c r="T15" s="16">
        <f t="shared" si="0"/>
        <v>8.65</v>
      </c>
    </row>
    <row r="16" spans="2:20" ht="13" thickBot="1" x14ac:dyDescent="0.3">
      <c r="B16" s="17"/>
      <c r="I16" s="17"/>
      <c r="J16" s="17"/>
      <c r="K16" s="17"/>
      <c r="L16" s="17"/>
      <c r="M16" s="17"/>
      <c r="N16" s="17"/>
    </row>
    <row r="17" spans="2:23" ht="16" thickBot="1" x14ac:dyDescent="0.4">
      <c r="B17" s="18">
        <v>1</v>
      </c>
    </row>
    <row r="18" spans="2:23" ht="16" thickBot="1" x14ac:dyDescent="0.4">
      <c r="B18" s="19" t="s">
        <v>5</v>
      </c>
      <c r="C18" s="677" t="s">
        <v>34</v>
      </c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9"/>
      <c r="O18" s="680" t="s">
        <v>35</v>
      </c>
      <c r="P18" s="681"/>
      <c r="Q18" s="681"/>
      <c r="R18" s="681"/>
      <c r="S18" s="681"/>
      <c r="T18" s="682"/>
    </row>
    <row r="19" spans="2:23" x14ac:dyDescent="0.25">
      <c r="B19" s="20">
        <v>1</v>
      </c>
      <c r="C19" s="669" t="s">
        <v>36</v>
      </c>
      <c r="D19" s="670"/>
      <c r="E19" s="670"/>
      <c r="F19" s="670"/>
      <c r="G19" s="670"/>
      <c r="H19" s="670"/>
      <c r="I19" s="670"/>
      <c r="J19" s="670"/>
      <c r="K19" s="670"/>
      <c r="L19" s="670"/>
      <c r="M19" s="670"/>
      <c r="N19" s="671"/>
      <c r="O19" s="672">
        <v>20.34</v>
      </c>
      <c r="P19" s="673"/>
      <c r="Q19" s="674">
        <v>22.12</v>
      </c>
      <c r="R19" s="674"/>
      <c r="S19" s="674">
        <v>25</v>
      </c>
      <c r="T19" s="675"/>
    </row>
    <row r="20" spans="2:23" x14ac:dyDescent="0.25">
      <c r="B20" s="21">
        <v>2</v>
      </c>
      <c r="C20" s="683" t="s">
        <v>37</v>
      </c>
      <c r="D20" s="684"/>
      <c r="E20" s="684"/>
      <c r="F20" s="684"/>
      <c r="G20" s="684"/>
      <c r="H20" s="684"/>
      <c r="I20" s="684"/>
      <c r="J20" s="684"/>
      <c r="K20" s="684"/>
      <c r="L20" s="684"/>
      <c r="M20" s="684"/>
      <c r="N20" s="685"/>
      <c r="O20" s="686">
        <v>19.600000000000001</v>
      </c>
      <c r="P20" s="687"/>
      <c r="Q20" s="688">
        <v>20.97</v>
      </c>
      <c r="R20" s="688"/>
      <c r="S20" s="688">
        <v>24.23</v>
      </c>
      <c r="T20" s="689"/>
    </row>
    <row r="21" spans="2:23" x14ac:dyDescent="0.25">
      <c r="B21" s="21">
        <v>3</v>
      </c>
      <c r="C21" s="683" t="s">
        <v>38</v>
      </c>
      <c r="D21" s="684"/>
      <c r="E21" s="684"/>
      <c r="F21" s="684"/>
      <c r="G21" s="684"/>
      <c r="H21" s="684"/>
      <c r="I21" s="684"/>
      <c r="J21" s="684"/>
      <c r="K21" s="684"/>
      <c r="L21" s="684"/>
      <c r="M21" s="684"/>
      <c r="N21" s="685"/>
      <c r="O21" s="686">
        <v>20.76</v>
      </c>
      <c r="P21" s="687"/>
      <c r="Q21" s="688">
        <v>24.18</v>
      </c>
      <c r="R21" s="688"/>
      <c r="S21" s="688">
        <v>26.44</v>
      </c>
      <c r="T21" s="689"/>
    </row>
    <row r="22" spans="2:23" x14ac:dyDescent="0.25">
      <c r="B22" s="21">
        <v>4</v>
      </c>
      <c r="C22" s="683" t="s">
        <v>39</v>
      </c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5"/>
      <c r="O22" s="686">
        <v>24</v>
      </c>
      <c r="P22" s="687"/>
      <c r="Q22" s="688">
        <v>25.84</v>
      </c>
      <c r="R22" s="688"/>
      <c r="S22" s="688">
        <v>27.86</v>
      </c>
      <c r="T22" s="689"/>
    </row>
    <row r="23" spans="2:23" x14ac:dyDescent="0.25">
      <c r="B23" s="21">
        <v>5</v>
      </c>
      <c r="C23" s="683" t="s">
        <v>40</v>
      </c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5"/>
      <c r="O23" s="686">
        <v>22.8</v>
      </c>
      <c r="P23" s="687"/>
      <c r="Q23" s="688">
        <v>27.48</v>
      </c>
      <c r="R23" s="688"/>
      <c r="S23" s="688">
        <v>30.95</v>
      </c>
      <c r="T23" s="689"/>
    </row>
    <row r="24" spans="2:23" ht="13" thickBot="1" x14ac:dyDescent="0.3">
      <c r="B24" s="22">
        <v>6</v>
      </c>
      <c r="C24" s="701" t="s">
        <v>41</v>
      </c>
      <c r="D24" s="702"/>
      <c r="E24" s="702"/>
      <c r="F24" s="702"/>
      <c r="G24" s="702"/>
      <c r="H24" s="702"/>
      <c r="I24" s="702"/>
      <c r="J24" s="702"/>
      <c r="K24" s="702"/>
      <c r="L24" s="702"/>
      <c r="M24" s="702"/>
      <c r="N24" s="703"/>
      <c r="O24" s="704">
        <v>11.1</v>
      </c>
      <c r="P24" s="705"/>
      <c r="Q24" s="693">
        <v>14.02</v>
      </c>
      <c r="R24" s="693"/>
      <c r="S24" s="693">
        <v>16.8</v>
      </c>
      <c r="T24" s="694"/>
    </row>
    <row r="25" spans="2:23" ht="13" thickBot="1" x14ac:dyDescent="0.3">
      <c r="B25" s="17"/>
      <c r="I25" s="17"/>
      <c r="J25" s="17"/>
      <c r="K25" s="17"/>
      <c r="L25" s="17"/>
      <c r="M25" s="17"/>
      <c r="N25" s="17"/>
      <c r="W25" s="23" t="s">
        <v>42</v>
      </c>
    </row>
    <row r="26" spans="2:23" ht="16" thickBot="1" x14ac:dyDescent="0.4">
      <c r="B26" s="18">
        <v>1</v>
      </c>
    </row>
    <row r="27" spans="2:23" ht="16" thickBot="1" x14ac:dyDescent="0.4">
      <c r="B27" s="19" t="s">
        <v>43</v>
      </c>
      <c r="C27" s="690"/>
      <c r="D27" s="691"/>
      <c r="E27" s="691"/>
      <c r="F27" s="691"/>
      <c r="G27" s="691"/>
      <c r="H27" s="691"/>
      <c r="I27" s="692"/>
    </row>
    <row r="28" spans="2:23" x14ac:dyDescent="0.25">
      <c r="B28" s="21">
        <v>1</v>
      </c>
      <c r="C28" s="695" t="s">
        <v>1</v>
      </c>
      <c r="D28" s="696"/>
      <c r="E28" s="696"/>
      <c r="F28" s="696"/>
      <c r="G28" s="696"/>
      <c r="H28" s="696"/>
      <c r="I28" s="697"/>
    </row>
    <row r="29" spans="2:23" ht="13" thickBot="1" x14ac:dyDescent="0.3">
      <c r="B29" s="21">
        <v>2</v>
      </c>
      <c r="C29" s="698" t="s">
        <v>2</v>
      </c>
      <c r="D29" s="699"/>
      <c r="E29" s="699"/>
      <c r="F29" s="699"/>
      <c r="G29" s="699"/>
      <c r="H29" s="699"/>
      <c r="I29" s="700"/>
    </row>
    <row r="48" spans="3:14" x14ac:dyDescent="0.2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3:14" x14ac:dyDescent="0.2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x14ac:dyDescent="0.2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</sheetData>
  <mergeCells count="32">
    <mergeCell ref="C28:I28"/>
    <mergeCell ref="C29:I29"/>
    <mergeCell ref="C24:N24"/>
    <mergeCell ref="O24:P24"/>
    <mergeCell ref="Q24:R24"/>
    <mergeCell ref="C22:N22"/>
    <mergeCell ref="O22:P22"/>
    <mergeCell ref="Q22:R22"/>
    <mergeCell ref="S22:T22"/>
    <mergeCell ref="C27:I27"/>
    <mergeCell ref="S24:T24"/>
    <mergeCell ref="C23:N23"/>
    <mergeCell ref="O23:P23"/>
    <mergeCell ref="Q23:R23"/>
    <mergeCell ref="S23:T23"/>
    <mergeCell ref="C21:N21"/>
    <mergeCell ref="O21:P21"/>
    <mergeCell ref="Q21:R21"/>
    <mergeCell ref="S21:T21"/>
    <mergeCell ref="C20:N20"/>
    <mergeCell ref="O20:P20"/>
    <mergeCell ref="Q20:R20"/>
    <mergeCell ref="S20:T20"/>
    <mergeCell ref="C19:N19"/>
    <mergeCell ref="O19:P19"/>
    <mergeCell ref="Q19:R19"/>
    <mergeCell ref="S19:T19"/>
    <mergeCell ref="C4:H4"/>
    <mergeCell ref="I4:N4"/>
    <mergeCell ref="O4:T4"/>
    <mergeCell ref="C18:N18"/>
    <mergeCell ref="O18:T18"/>
  </mergeCells>
  <phoneticPr fontId="2" type="noConversion"/>
  <conditionalFormatting sqref="N5:N14 B24:N24 T5:T14 H5:H14">
    <cfRule type="expression" dxfId="5" priority="1" stopIfTrue="1">
      <formula>($B$1=6)</formula>
    </cfRule>
  </conditionalFormatting>
  <conditionalFormatting sqref="M5:M14 B23:N23 S5:S14 G5:G14">
    <cfRule type="expression" dxfId="4" priority="2" stopIfTrue="1">
      <formula>($B$1=5)</formula>
    </cfRule>
  </conditionalFormatting>
  <conditionalFormatting sqref="L5:L14 B22:N22 R5:R14 F5:F14">
    <cfRule type="expression" dxfId="3" priority="3" stopIfTrue="1">
      <formula>($B$1=4)</formula>
    </cfRule>
  </conditionalFormatting>
  <conditionalFormatting sqref="P15:T15 B21:N21 Q5:Q14 E5:E14 K5:K14 D15:H15 J15:N15 B29">
    <cfRule type="expression" dxfId="2" priority="4" stopIfTrue="1">
      <formula>($B$1=3)</formula>
    </cfRule>
  </conditionalFormatting>
  <conditionalFormatting sqref="J5:J14 B20:N20 P5:P14 D5:D14 B28">
    <cfRule type="expression" dxfId="1" priority="5" stopIfTrue="1">
      <formula>($B$1=2)</formula>
    </cfRule>
  </conditionalFormatting>
  <conditionalFormatting sqref="O5:O15 B19:N19 C18:N18 C5:C15 I5:I15">
    <cfRule type="expression" dxfId="0" priority="6" stopIfTrue="1">
      <formula>($B$1=1)</formula>
    </cfRule>
  </conditionalFormatting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ANEXO 01-ORÇAMENTO</vt:lpstr>
      <vt:lpstr>ANEXO 02-BDI</vt:lpstr>
      <vt:lpstr>ANEXO 03-CRONOGRAMA</vt:lpstr>
      <vt:lpstr>ANEXO 04- ENCARGOS SOCIAIS</vt:lpstr>
      <vt:lpstr>ANEXO 05- ITENS RELEVANTES</vt:lpstr>
      <vt:lpstr>Plan4</vt:lpstr>
      <vt:lpstr>'ANEXO 01-ORÇAMENTO'!Area_de_impressao</vt:lpstr>
      <vt:lpstr>'ANEXO 02-BDI'!Area_de_impressao</vt:lpstr>
      <vt:lpstr>'ANEXO 03-CRONOGRAMA'!Area_de_impressao</vt:lpstr>
      <vt:lpstr>'ANEXO 05- ITENS RELEVANTES'!Area_de_impressao</vt:lpstr>
      <vt:lpstr>'ANEXO 01-ORÇAMENTO'!Titulos_de_impressao</vt:lpstr>
    </vt:vector>
  </TitlesOfParts>
  <Company>Caixa Econômica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Speggiorin</dc:creator>
  <cp:lastModifiedBy>Educação</cp:lastModifiedBy>
  <cp:lastPrinted>2022-07-29T13:11:50Z</cp:lastPrinted>
  <dcterms:created xsi:type="dcterms:W3CDTF">2014-06-24T16:50:41Z</dcterms:created>
  <dcterms:modified xsi:type="dcterms:W3CDTF">2022-07-29T13:12:57Z</dcterms:modified>
</cp:coreProperties>
</file>